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3.xml" ContentType="application/vnd.ms-excel.person+xml"/>
  <Override PartName="/xl/persons/person2.xml" ContentType="application/vnd.ms-excel.person+xml"/>
  <Override PartName="/xl/persons/person8.xml" ContentType="application/vnd.ms-excel.person+xml"/>
  <Override PartName="/xl/persons/person10.xml" ContentType="application/vnd.ms-excel.person+xml"/>
  <Override PartName="/xl/persons/person4.xml" ContentType="application/vnd.ms-excel.person+xml"/>
  <Override PartName="/xl/persons/person.xml" ContentType="application/vnd.ms-excel.person+xml"/>
  <Override PartName="/xl/persons/person7.xml" ContentType="application/vnd.ms-excel.person+xml"/>
  <Override PartName="/xl/persons/person9.xml" ContentType="application/vnd.ms-excel.person+xml"/>
  <Override PartName="/xl/persons/person0.xml" ContentType="application/vnd.ms-excel.person+xml"/>
  <Override PartName="/xl/persons/person1.xml" ContentType="application/vnd.ms-excel.person+xml"/>
  <Override PartName="/xl/persons/person5.xml" ContentType="application/vnd.ms-excel.person+xml"/>
  <Override PartName="/xl/persons/person11.xml" ContentType="application/vnd.ms-excel.person+xml"/>
  <Override PartName="/xl/persons/person6.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mc:AlternateContent xmlns:mc="http://schemas.openxmlformats.org/markup-compatibility/2006">
    <mc:Choice Requires="x15">
      <x15ac:absPath xmlns:x15ac="http://schemas.microsoft.com/office/spreadsheetml/2010/11/ac" url="https://d.docs.live.net/ef5d256776c10e9a/Desktop/各種資料/ミシガン会、修行の会、NIJI会/スコア表/2023/Oct/"/>
    </mc:Choice>
  </mc:AlternateContent>
  <xr:revisionPtr revIDLastSave="9" documentId="8_{073EA60B-1B50-42C2-B01D-24B6C0BE07CE}" xr6:coauthVersionLast="47" xr6:coauthVersionMax="47" xr10:uidLastSave="{3002FD2E-37D1-4812-BF22-8484B8EB4C08}"/>
  <bookViews>
    <workbookView xWindow="-110" yWindow="-110" windowWidth="22780" windowHeight="14540" xr2:uid="{FEB761CD-7883-4BDD-98A3-1484012B2995}"/>
  </bookViews>
  <sheets>
    <sheet name="2023年間集計" sheetId="43" r:id="rId1"/>
    <sheet name="4月修正" sheetId="33" state="hidden" r:id="rId2"/>
    <sheet name="4月" sheetId="50" r:id="rId3"/>
    <sheet name="４月度組み合わせ" sheetId="49" state="hidden" r:id="rId4"/>
    <sheet name="5月" sheetId="38" r:id="rId5"/>
    <sheet name="5月度組み合わせ" sheetId="51" state="hidden" r:id="rId6"/>
    <sheet name="6月" sheetId="39" r:id="rId7"/>
    <sheet name="6月度組み合わせ" sheetId="52" state="hidden" r:id="rId8"/>
    <sheet name="7月" sheetId="41" r:id="rId9"/>
    <sheet name="7月度組み合わせ" sheetId="53" state="hidden" r:id="rId10"/>
    <sheet name="8月" sheetId="46" r:id="rId11"/>
    <sheet name="8月度組み合わせ" sheetId="55" state="hidden" r:id="rId12"/>
    <sheet name="9月" sheetId="47" r:id="rId13"/>
    <sheet name="10月度組み合わせ" sheetId="57" state="hidden" r:id="rId14"/>
    <sheet name="９月度組み合わせ" sheetId="56" state="hidden" r:id="rId15"/>
    <sheet name="10月" sheetId="48" r:id="rId16"/>
  </sheets>
  <externalReferences>
    <externalReference r:id="rId17"/>
    <externalReference r:id="rId18"/>
    <externalReference r:id="rId19"/>
    <externalReference r:id="rId20"/>
    <externalReference r:id="rId21"/>
    <externalReference r:id="rId22"/>
    <externalReference r:id="rId23"/>
  </externalReferences>
  <definedNames>
    <definedName name="_0105">[1]た!#REF!</definedName>
    <definedName name="_0205">[1]た!#REF!</definedName>
    <definedName name="_0305">[1]た!#REF!</definedName>
    <definedName name="_031">[1]C0A10Z01!#REF!</definedName>
    <definedName name="_032">[1]C0A10Z01!#REF!</definedName>
    <definedName name="_033">[1]C0A10Z01!#REF!</definedName>
    <definedName name="_0405">[1]た!#REF!</definedName>
    <definedName name="_0505">[1]た!#REF!</definedName>
    <definedName name="_0605">[1]た!#REF!</definedName>
    <definedName name="_0705">[1]た!#REF!</definedName>
    <definedName name="_0805">[1]た!#REF!</definedName>
    <definedName name="_0905">[1]た!#REF!</definedName>
    <definedName name="_1005">[1]た!#REF!</definedName>
    <definedName name="_1101">[1]た!#REF!</definedName>
    <definedName name="_1102">[1]た!#REF!</definedName>
    <definedName name="_1103">[1]た!#REF!</definedName>
    <definedName name="_1104">[1]た!#REF!</definedName>
    <definedName name="_1105">[1]た!#REF!</definedName>
    <definedName name="_1201">[1]た!#REF!</definedName>
    <definedName name="_1202">[1]た!#REF!</definedName>
    <definedName name="_1203">[1]た!#REF!</definedName>
    <definedName name="_1204">[1]た!#REF!</definedName>
    <definedName name="_1205">[1]た!#REF!</definedName>
    <definedName name="_1301">[1]た!#REF!</definedName>
    <definedName name="_1302">[1]た!#REF!</definedName>
    <definedName name="_1303">[1]た!#REF!</definedName>
    <definedName name="_1304">[1]た!#REF!</definedName>
    <definedName name="_1305">[1]た!#REF!</definedName>
    <definedName name="_1401">[1]た!#REF!</definedName>
    <definedName name="_1402">[1]た!#REF!</definedName>
    <definedName name="_1403">[1]た!#REF!</definedName>
    <definedName name="_1404">[1]た!#REF!</definedName>
    <definedName name="_1405">[1]た!#REF!</definedName>
    <definedName name="_1501">[1]た!#REF!</definedName>
    <definedName name="_1502">[1]た!#REF!</definedName>
    <definedName name="_1503">[1]た!#REF!</definedName>
    <definedName name="_1504">[1]た!#REF!</definedName>
    <definedName name="_1505">[1]た!#REF!</definedName>
    <definedName name="_151">[1]C0B10Z01!#REF!</definedName>
    <definedName name="_152">[1]C0B10Z01!#REF!</definedName>
    <definedName name="_153">[1]C0B10Z01!#REF!</definedName>
    <definedName name="_1601">[1]た!#REF!</definedName>
    <definedName name="_1602">[1]た!#REF!</definedName>
    <definedName name="_1603">[1]た!#REF!</definedName>
    <definedName name="_1604">[1]た!#REF!</definedName>
    <definedName name="_1605">[1]た!#REF!</definedName>
    <definedName name="_161">[1]C0B10Z01!#REF!</definedName>
    <definedName name="_162">[1]C0B10Z01!#REF!</definedName>
    <definedName name="_163">[1]C0B10Z01!#REF!</definedName>
    <definedName name="_1701">[1]た!#REF!</definedName>
    <definedName name="_1702">[1]た!#REF!</definedName>
    <definedName name="_1703">[1]た!#REF!</definedName>
    <definedName name="_1704">[1]た!#REF!</definedName>
    <definedName name="_1705">[1]た!#REF!</definedName>
    <definedName name="_171">[1]C0B10Z01!#REF!</definedName>
    <definedName name="_172">[1]C0B10Z01!#REF!</definedName>
    <definedName name="_173">[1]C0B10Z01!#REF!</definedName>
    <definedName name="_9995">[1]た!#REF!</definedName>
    <definedName name="_CE95">#REF!</definedName>
    <definedName name="_DAY95">#REF!</definedName>
    <definedName name="_DAY96">#REF!</definedName>
    <definedName name="_xlnm._FilterDatabase" localSheetId="15" hidden="1">'10月'!$B$2:$T$38</definedName>
    <definedName name="_xlnm._FilterDatabase" localSheetId="0" hidden="1">'2023年間集計'!$I$3:$BV$83</definedName>
    <definedName name="_xlnm._FilterDatabase" localSheetId="3" hidden="1">'４月度組み合わせ'!$R$3:$V$3</definedName>
    <definedName name="_xlnm._FilterDatabase" localSheetId="10" hidden="1">'8月'!$B$2:$T$38</definedName>
    <definedName name="_xlnm._FilterDatabase" localSheetId="12" hidden="1">'9月'!$B$2:$T$43</definedName>
    <definedName name="_JCE95" localSheetId="3">#REF!</definedName>
    <definedName name="_JCE95" localSheetId="5">#REF!</definedName>
    <definedName name="_JCE95" localSheetId="7">#REF!</definedName>
    <definedName name="_JCE95" localSheetId="9">#REF!</definedName>
    <definedName name="_JCE95" localSheetId="14">#REF!</definedName>
    <definedName name="_JCE95">#REF!</definedName>
    <definedName name="_JCE96" localSheetId="3">#REF!</definedName>
    <definedName name="_JCE96">#REF!</definedName>
    <definedName name="_JCE97" localSheetId="3">#REF!</definedName>
    <definedName name="_JCE97">#REF!</definedName>
    <definedName name="_JCE98">#REF!</definedName>
    <definedName name="_LYJ">[1]C0B10Z01!#REF!</definedName>
    <definedName name="_SEG2">#REF!</definedName>
    <definedName name="_ST1">#REF!</definedName>
    <definedName name="_ST2">#REF!</definedName>
    <definedName name="_T1H">[1]C0A10Z01!#REF!</definedName>
    <definedName name="_T1S">[1]C0A10Z01!#REF!</definedName>
    <definedName name="_T2H">[1]C0A10Z01!#REF!</definedName>
    <definedName name="_TYH">[1]C0A10Z01!#REF!</definedName>
    <definedName name="_ZZZ5">[1]た!#REF!</definedName>
    <definedName name="A">#REF!</definedName>
    <definedName name="ALL">[2]DOWNLOAD!$A$1:$E$1214</definedName>
    <definedName name="amount" localSheetId="3">#REF!</definedName>
    <definedName name="amount" localSheetId="5">#REF!</definedName>
    <definedName name="amount" localSheetId="7">#REF!</definedName>
    <definedName name="amount" localSheetId="9">#REF!</definedName>
    <definedName name="amount" localSheetId="14">#REF!</definedName>
    <definedName name="amount">#REF!</definedName>
    <definedName name="AUDIO97" localSheetId="3">#REF!</definedName>
    <definedName name="AUDIO97">#REF!</definedName>
    <definedName name="AUDIO98" localSheetId="3">#REF!</definedName>
    <definedName name="AUDIO98">#REF!</definedName>
    <definedName name="BKT">#REF!</definedName>
    <definedName name="CAK">#REF!</definedName>
    <definedName name="CED">#REF!</definedName>
    <definedName name="CEK">#REF!</definedName>
    <definedName name="CET">#REF!</definedName>
    <definedName name="CMS">#REF!</definedName>
    <definedName name="CORE">#REF!</definedName>
    <definedName name="download">'[3]00 DOWNLOAD'!$A:$IV</definedName>
    <definedName name="E" localSheetId="3">#REF!</definedName>
    <definedName name="E" localSheetId="5">#REF!</definedName>
    <definedName name="E" localSheetId="7">#REF!</definedName>
    <definedName name="E" localSheetId="9">#REF!</definedName>
    <definedName name="E" localSheetId="14">#REF!</definedName>
    <definedName name="E">#REF!</definedName>
    <definedName name="FAN" localSheetId="3">#REF!</definedName>
    <definedName name="FAN">#REF!</definedName>
    <definedName name="GEN" localSheetId="3">#REF!</definedName>
    <definedName name="GEN">#REF!</definedName>
    <definedName name="GEN.">#REF!</definedName>
    <definedName name="HTML1_1" hidden="1">"[SOKEIKAI.XLS]総務・経理・海外Ｇ!$E$1:$Q$43"</definedName>
    <definedName name="HTML1_10" hidden="1">""</definedName>
    <definedName name="HTML1_11" hidden="1">1</definedName>
    <definedName name="HTML1_12" hidden="1">"H:\ATELPHON\HTML\sokeikai.htm"</definedName>
    <definedName name="HTML1_2" hidden="1">1</definedName>
    <definedName name="HTML1_3" hidden="1">"SOKEIKAI"</definedName>
    <definedName name="HTML1_4" hidden="1">"総務・経理・海外Ｇ"</definedName>
    <definedName name="HTML1_5" hidden="1">""</definedName>
    <definedName name="HTML1_6" hidden="1">-4146</definedName>
    <definedName name="HTML1_7" hidden="1">-4146</definedName>
    <definedName name="HTML1_8" hidden="1">"96/10/18"</definedName>
    <definedName name="HTML1_9" hidden="1">""</definedName>
    <definedName name="HTML2_1" hidden="1">"[SOKEIKAI.XLS]総務・経理・海外Ｇ!$A$1:$Q$43"</definedName>
    <definedName name="HTML2_11" hidden="1">1</definedName>
    <definedName name="HTML2_12" hidden="1">"I:\ATELPHON\HTML\Sokeikai.htm"</definedName>
    <definedName name="HTML2_2" hidden="1">-4146</definedName>
    <definedName name="HTML2_3" hidden="1">"I:\ATELPHON\HTML\HEAD\SOKEIKAI.HTM"</definedName>
    <definedName name="HTML3_1" hidden="1">"[SOKEIKAI.XLS]総務・経理部!$A$1:$Q$43"</definedName>
    <definedName name="HTML3_11" hidden="1">1</definedName>
    <definedName name="HTML3_12" hidden="1">"I:\ATELPHON\HTML\Sokeika1.htm"</definedName>
    <definedName name="HTML3_2" hidden="1">-4146</definedName>
    <definedName name="HTML3_3" hidden="1">"I:\ATELPHON\HTML\HEAD\SOKEIKA1.HTM"</definedName>
    <definedName name="HTML4_1" hidden="1">"[SOKEIKAI.XLS]海外Ｇ!$A$1:$Q$43"</definedName>
    <definedName name="HTML4_11" hidden="1">1</definedName>
    <definedName name="HTML4_12" hidden="1">"I:\ATELPHON\HTML\Sokeika2.htm"</definedName>
    <definedName name="HTML4_2" hidden="1">-4146</definedName>
    <definedName name="HTML4_3" hidden="1">"I:\ATELPHON\HTML\HEAD\SOKEIKA2.HTM"</definedName>
    <definedName name="HTMLCount" hidden="1">4</definedName>
    <definedName name="item">#REF!</definedName>
    <definedName name="JAUDIO95">#REF!</definedName>
    <definedName name="JAUDIO96">#REF!</definedName>
    <definedName name="JAUDIO97">#REF!</definedName>
    <definedName name="JAUDIO98">#REF!</definedName>
    <definedName name="MESCACM">'[4]MARTYS #'!$B$286</definedName>
    <definedName name="OA" localSheetId="3">#REF!</definedName>
    <definedName name="OA" localSheetId="5">#REF!</definedName>
    <definedName name="OA" localSheetId="7">#REF!</definedName>
    <definedName name="OA" localSheetId="9">#REF!</definedName>
    <definedName name="OA" localSheetId="14">#REF!</definedName>
    <definedName name="OA">#REF!</definedName>
    <definedName name="ORDSUM" localSheetId="13">'[5]BX-C ORDERS'!#REF!</definedName>
    <definedName name="ORDSUM" localSheetId="3">'[5]BX-C ORDERS'!#REF!</definedName>
    <definedName name="ORDSUM" localSheetId="5">'[5]BX-C ORDERS'!#REF!</definedName>
    <definedName name="ORDSUM" localSheetId="7">'[5]BX-C ORDERS'!#REF!</definedName>
    <definedName name="ORDSUM" localSheetId="9">'[5]BX-C ORDERS'!#REF!</definedName>
    <definedName name="ORDSUM" localSheetId="11">'[5]BX-C ORDERS'!#REF!</definedName>
    <definedName name="ORDSUM" localSheetId="14">'[5]BX-C ORDERS'!#REF!</definedName>
    <definedName name="ORDSUM">'[5]BX-C ORDERS'!#REF!</definedName>
    <definedName name="OUTPUT" localSheetId="3">#REF!</definedName>
    <definedName name="OUTPUT" localSheetId="5">#REF!</definedName>
    <definedName name="OUTPUT" localSheetId="7">#REF!</definedName>
    <definedName name="OUTPUT" localSheetId="9">#REF!</definedName>
    <definedName name="OUTPUT" localSheetId="14">#REF!</definedName>
    <definedName name="OUTPUT">#REF!</definedName>
    <definedName name="PCMS" localSheetId="3">#REF!</definedName>
    <definedName name="PCMS">#REF!</definedName>
    <definedName name="PLACE" localSheetId="3">#REF!</definedName>
    <definedName name="PLACE">#REF!</definedName>
    <definedName name="_xlnm.Print_Area" localSheetId="15">'10月'!$A$1:$X$58</definedName>
    <definedName name="_xlnm.Print_Area" localSheetId="13">'10月度組み合わせ'!$B$1:$O$45</definedName>
    <definedName name="_xlnm.Print_Area" localSheetId="2">'4月'!$A$1:$T$53</definedName>
    <definedName name="_xlnm.Print_Area" localSheetId="1">'4月修正'!$A$1:$T$53</definedName>
    <definedName name="_xlnm.Print_Area" localSheetId="3">'４月度組み合わせ'!$B$1:$O$39</definedName>
    <definedName name="_xlnm.Print_Area" localSheetId="4">'5月'!$A$1:$Z$49</definedName>
    <definedName name="_xlnm.Print_Area" localSheetId="5">'5月度組み合わせ'!$B$1:$O$41</definedName>
    <definedName name="_xlnm.Print_Area" localSheetId="6">'6月'!$A$1:$X$69</definedName>
    <definedName name="_xlnm.Print_Area" localSheetId="7">'6月度組み合わせ'!$B$1:$M$41</definedName>
    <definedName name="_xlnm.Print_Area" localSheetId="8">'7月'!$A$1:$X$46</definedName>
    <definedName name="_xlnm.Print_Area" localSheetId="9">'7月度組み合わせ'!$B$1:$M$41</definedName>
    <definedName name="_xlnm.Print_Area" localSheetId="10">'8月'!$A$1:$X$52</definedName>
    <definedName name="_xlnm.Print_Area" localSheetId="11">'8月度組み合わせ'!$B$1:$O$41</definedName>
    <definedName name="_xlnm.Print_Area" localSheetId="12">'9月'!$A$1:$X$55</definedName>
    <definedName name="_xlnm.Print_Area" localSheetId="14">'９月度組み合わせ'!$B$1:$O$45</definedName>
    <definedName name="Print_Area_MI" localSheetId="3">#REF!</definedName>
    <definedName name="Print_Area_MI" localSheetId="5">#REF!</definedName>
    <definedName name="Print_Area_MI" localSheetId="7">#REF!</definedName>
    <definedName name="Print_Area_MI" localSheetId="9">#REF!</definedName>
    <definedName name="Print_Area_MI" localSheetId="14">#REF!</definedName>
    <definedName name="Print_Area_MI">#REF!</definedName>
    <definedName name="PRINT_AREA_MI1" localSheetId="3">#REF!</definedName>
    <definedName name="PRINT_AREA_MI1">#REF!</definedName>
    <definedName name="PSET" localSheetId="3">#REF!</definedName>
    <definedName name="PSET">#REF!</definedName>
    <definedName name="PSKF">[6]PSKF!$A$2:$AB$154</definedName>
    <definedName name="PSPL" localSheetId="3">#REF!</definedName>
    <definedName name="PSPL" localSheetId="5">#REF!</definedName>
    <definedName name="PSPL" localSheetId="7">#REF!</definedName>
    <definedName name="PSPL" localSheetId="9">#REF!</definedName>
    <definedName name="PSPL" localSheetId="14">#REF!</definedName>
    <definedName name="PSPL">#REF!</definedName>
    <definedName name="PSTC">'[4]MARTYS #'!$B$284</definedName>
    <definedName name="SE" localSheetId="3">#REF!</definedName>
    <definedName name="SE" localSheetId="5">#REF!</definedName>
    <definedName name="SE" localSheetId="7">#REF!</definedName>
    <definedName name="SE" localSheetId="9">#REF!</definedName>
    <definedName name="SE" localSheetId="14">#REF!</definedName>
    <definedName name="SE">#REF!</definedName>
    <definedName name="SEG" localSheetId="3">#REF!</definedName>
    <definedName name="SEG">#REF!</definedName>
    <definedName name="SHIFT" localSheetId="3">#REF!</definedName>
    <definedName name="SHIFT">#REF!</definedName>
    <definedName name="SHIFT2">#REF!</definedName>
    <definedName name="SIZE">#REF!</definedName>
    <definedName name="T">#REF!</definedName>
    <definedName name="WIND">#REF!</definedName>
    <definedName name="wrkday">#REF!</definedName>
    <definedName name="審議用機種別単価低減DET">'[3]00 DOWNLOAD'!$A:$IV</definedName>
  </definedNames>
  <calcPr calcId="191029" refMode="R1C1"/>
</workbook>
</file>

<file path=xl/calcChain.xml><?xml version="1.0" encoding="utf-8"?>
<calcChain xmlns="http://schemas.openxmlformats.org/spreadsheetml/2006/main">
  <c r="BE71" i="43" l="1"/>
  <c r="BE52" i="43"/>
  <c r="BF52" i="43"/>
  <c r="BG52" i="43"/>
  <c r="BE36" i="43"/>
  <c r="BF36" i="43"/>
  <c r="BG36" i="43"/>
  <c r="BE26" i="43"/>
  <c r="BF26" i="43"/>
  <c r="BG26" i="43"/>
  <c r="BH26" i="43"/>
  <c r="BI26" i="43"/>
  <c r="BE27" i="43"/>
  <c r="BF27" i="43"/>
  <c r="BG27" i="43"/>
  <c r="BH27" i="43"/>
  <c r="BI27" i="43"/>
  <c r="BE28" i="43"/>
  <c r="BF28" i="43"/>
  <c r="BG28" i="43"/>
  <c r="BH28" i="43"/>
  <c r="BI28" i="43"/>
  <c r="BE29" i="43"/>
  <c r="BF29" i="43"/>
  <c r="BG29" i="43"/>
  <c r="BH29" i="43"/>
  <c r="BI29" i="43"/>
  <c r="BE24" i="43"/>
  <c r="BF24" i="43"/>
  <c r="BG24" i="43"/>
  <c r="BH24" i="43"/>
  <c r="BI24" i="43"/>
  <c r="BE25" i="43"/>
  <c r="BF25" i="43"/>
  <c r="BG25" i="43"/>
  <c r="BH25" i="43"/>
  <c r="BI25" i="43"/>
  <c r="AG49" i="48"/>
  <c r="BU44" i="43"/>
  <c r="BU85" i="43"/>
  <c r="BV85" i="43" s="1"/>
  <c r="BA85" i="43"/>
  <c r="AZ85" i="43"/>
  <c r="AY85" i="43"/>
  <c r="AX85" i="43"/>
  <c r="AW85" i="43"/>
  <c r="AT85" i="43"/>
  <c r="AS85" i="43"/>
  <c r="AR85" i="43"/>
  <c r="AP85" i="43"/>
  <c r="AO85" i="43"/>
  <c r="AL85" i="43"/>
  <c r="AK85" i="43"/>
  <c r="AJ85" i="43"/>
  <c r="AI85" i="43"/>
  <c r="AH85" i="43"/>
  <c r="AG85" i="43"/>
  <c r="AD85" i="43"/>
  <c r="AC85" i="43"/>
  <c r="AB85" i="43"/>
  <c r="AA85" i="43"/>
  <c r="Z85" i="43"/>
  <c r="Y85" i="43"/>
  <c r="V85" i="43"/>
  <c r="U85" i="43"/>
  <c r="T85" i="43"/>
  <c r="S85" i="43"/>
  <c r="R85" i="43"/>
  <c r="Q85" i="43"/>
  <c r="N85" i="43"/>
  <c r="M85" i="43"/>
  <c r="L85" i="43"/>
  <c r="J85" i="43"/>
  <c r="I85" i="43"/>
  <c r="H76" i="48"/>
  <c r="H77" i="48"/>
  <c r="M43" i="48"/>
  <c r="N43" i="48" s="1"/>
  <c r="H78" i="48"/>
  <c r="H79" i="48"/>
  <c r="H80" i="48"/>
  <c r="D80" i="48"/>
  <c r="D79" i="48"/>
  <c r="D78" i="48"/>
  <c r="D77" i="48"/>
  <c r="D76" i="48"/>
  <c r="D43" i="48"/>
  <c r="H43" i="48" s="1"/>
  <c r="AC43" i="48" s="1"/>
  <c r="D39" i="48"/>
  <c r="D35" i="48"/>
  <c r="D14" i="48"/>
  <c r="D20" i="48"/>
  <c r="D22" i="48"/>
  <c r="D3" i="48"/>
  <c r="D19" i="48"/>
  <c r="D18" i="48"/>
  <c r="D29" i="48"/>
  <c r="D10" i="48"/>
  <c r="D4" i="48"/>
  <c r="D9" i="48"/>
  <c r="D31" i="48"/>
  <c r="D8" i="48"/>
  <c r="D21" i="48"/>
  <c r="D34" i="48"/>
  <c r="D42" i="48"/>
  <c r="D13" i="48"/>
  <c r="D30" i="48"/>
  <c r="D16" i="48"/>
  <c r="D15" i="48"/>
  <c r="D6" i="48"/>
  <c r="D33" i="48"/>
  <c r="D23" i="48"/>
  <c r="D40" i="48"/>
  <c r="D41" i="48"/>
  <c r="D7" i="48"/>
  <c r="D5" i="48"/>
  <c r="D26" i="48"/>
  <c r="D12" i="48"/>
  <c r="D27" i="48"/>
  <c r="D17" i="48"/>
  <c r="D28" i="48"/>
  <c r="D11" i="48"/>
  <c r="D38" i="48"/>
  <c r="D36" i="48"/>
  <c r="D32" i="48"/>
  <c r="D25" i="48"/>
  <c r="D24" i="48"/>
  <c r="D37" i="48"/>
  <c r="S5" i="57"/>
  <c r="S6" i="57"/>
  <c r="S48" i="57"/>
  <c r="S7" i="57"/>
  <c r="S8" i="57"/>
  <c r="S9" i="57"/>
  <c r="S10" i="57"/>
  <c r="S11" i="57"/>
  <c r="S12" i="57"/>
  <c r="S13" i="57"/>
  <c r="S14" i="57"/>
  <c r="S15" i="57"/>
  <c r="S16" i="57"/>
  <c r="S49" i="57"/>
  <c r="S17" i="57"/>
  <c r="S18" i="57"/>
  <c r="S19" i="57"/>
  <c r="S50" i="57"/>
  <c r="S20" i="57"/>
  <c r="S21" i="57"/>
  <c r="S22" i="57"/>
  <c r="S51" i="57"/>
  <c r="S23" i="57"/>
  <c r="S24" i="57"/>
  <c r="S25" i="57"/>
  <c r="S52" i="57"/>
  <c r="S26" i="57"/>
  <c r="S27" i="57"/>
  <c r="S28" i="57"/>
  <c r="S29" i="57"/>
  <c r="S30" i="57"/>
  <c r="S31" i="57"/>
  <c r="S32" i="57"/>
  <c r="S33" i="57"/>
  <c r="S34" i="57"/>
  <c r="S35" i="57"/>
  <c r="S36" i="57"/>
  <c r="S37" i="57"/>
  <c r="S38" i="57"/>
  <c r="S39" i="57"/>
  <c r="S40" i="57"/>
  <c r="S41" i="57"/>
  <c r="S42" i="57"/>
  <c r="S43" i="57"/>
  <c r="S44" i="57"/>
  <c r="S4" i="57"/>
  <c r="V44" i="47" l="1"/>
  <c r="V42" i="46"/>
  <c r="BU69" i="43"/>
  <c r="BV69" i="43" s="1"/>
  <c r="BU70" i="43"/>
  <c r="BV70" i="43" s="1"/>
  <c r="BU71" i="43"/>
  <c r="BV71" i="43" s="1"/>
  <c r="BU72" i="43"/>
  <c r="BV72" i="43"/>
  <c r="BU73" i="43"/>
  <c r="BV73" i="43" s="1"/>
  <c r="BU74" i="43"/>
  <c r="BV74" i="43"/>
  <c r="BU75" i="43"/>
  <c r="BV75" i="43" s="1"/>
  <c r="BU76" i="43"/>
  <c r="BV76" i="43" s="1"/>
  <c r="BU77" i="43"/>
  <c r="BV77" i="43"/>
  <c r="BU78" i="43"/>
  <c r="BV78" i="43" s="1"/>
  <c r="BU79" i="43"/>
  <c r="BV79" i="43"/>
  <c r="BU80" i="43"/>
  <c r="BV80" i="43"/>
  <c r="BU81" i="43"/>
  <c r="BV81" i="43"/>
  <c r="BU82" i="43"/>
  <c r="BV82" i="43" s="1"/>
  <c r="BU83" i="43"/>
  <c r="BV83" i="43" s="1"/>
  <c r="BU84" i="43"/>
  <c r="BV84" i="43" s="1"/>
  <c r="BU68" i="43"/>
  <c r="BV68" i="43" s="1"/>
  <c r="BU58" i="43"/>
  <c r="BV58" i="43" s="1"/>
  <c r="BU59" i="43"/>
  <c r="BV59" i="43" s="1"/>
  <c r="V43" i="46"/>
  <c r="V44" i="46"/>
  <c r="M20" i="47" l="1"/>
  <c r="BU24" i="43"/>
  <c r="BV24" i="43" s="1"/>
  <c r="BU14" i="43"/>
  <c r="BV14" i="43" s="1"/>
  <c r="BU20" i="43"/>
  <c r="BV20" i="43" s="1"/>
  <c r="BU36" i="43"/>
  <c r="BV36" i="43" s="1"/>
  <c r="BU52" i="43"/>
  <c r="BV52" i="43" s="1"/>
  <c r="H39" i="48"/>
  <c r="H37" i="48"/>
  <c r="AH7" i="48"/>
  <c r="AF7" i="48"/>
  <c r="AE7" i="48"/>
  <c r="AH6" i="48"/>
  <c r="AF6" i="48"/>
  <c r="AE6" i="48"/>
  <c r="AH5" i="48"/>
  <c r="AF5" i="48"/>
  <c r="AE5" i="48"/>
  <c r="AH4" i="48"/>
  <c r="AF4" i="48"/>
  <c r="AE4" i="48"/>
  <c r="AH3" i="48"/>
  <c r="AF3" i="48"/>
  <c r="AE3" i="48"/>
  <c r="AD3" i="48"/>
  <c r="H35" i="48"/>
  <c r="H14" i="48"/>
  <c r="H20" i="48"/>
  <c r="H22" i="48"/>
  <c r="H3" i="48"/>
  <c r="H19" i="48"/>
  <c r="H18" i="48"/>
  <c r="AC35" i="48" s="1"/>
  <c r="H29" i="48"/>
  <c r="AC34" i="48" s="1"/>
  <c r="H10" i="48"/>
  <c r="H4" i="48"/>
  <c r="H9" i="48"/>
  <c r="H31" i="48"/>
  <c r="H8" i="48"/>
  <c r="H21" i="48"/>
  <c r="H34" i="48"/>
  <c r="H42" i="48"/>
  <c r="H13" i="48"/>
  <c r="H30" i="48"/>
  <c r="H16" i="48"/>
  <c r="H15" i="48"/>
  <c r="AC22" i="48" s="1"/>
  <c r="H6" i="48"/>
  <c r="H33" i="48"/>
  <c r="AC20" i="48" s="1"/>
  <c r="H23" i="48"/>
  <c r="H40" i="48"/>
  <c r="H41" i="48"/>
  <c r="H7" i="48"/>
  <c r="AC16" i="48" s="1"/>
  <c r="H5" i="48"/>
  <c r="H26" i="48"/>
  <c r="H12" i="48"/>
  <c r="AC13" i="48" s="1"/>
  <c r="H27" i="48"/>
  <c r="AC12" i="48" s="1"/>
  <c r="H17" i="48"/>
  <c r="AC11" i="48" s="1"/>
  <c r="H28" i="48"/>
  <c r="AC10" i="48" s="1"/>
  <c r="H11" i="48"/>
  <c r="AC9" i="48" s="1"/>
  <c r="H38" i="48"/>
  <c r="H36" i="48"/>
  <c r="AC7" i="48" s="1"/>
  <c r="H32" i="48"/>
  <c r="H25" i="48"/>
  <c r="H24" i="48"/>
  <c r="AC4" i="48" s="1"/>
  <c r="AH7" i="47"/>
  <c r="AF7" i="47"/>
  <c r="AE7" i="47"/>
  <c r="AG7" i="47" s="1"/>
  <c r="AH6" i="47"/>
  <c r="AF6" i="47"/>
  <c r="AE6" i="47"/>
  <c r="AH5" i="47"/>
  <c r="AF5" i="47"/>
  <c r="AE5" i="47"/>
  <c r="AG5" i="47" s="1"/>
  <c r="AH4" i="47"/>
  <c r="AF4" i="47"/>
  <c r="AE4" i="47"/>
  <c r="AH3" i="47"/>
  <c r="AF3" i="47"/>
  <c r="AE3" i="47"/>
  <c r="AG3" i="47" s="1"/>
  <c r="AD3" i="47"/>
  <c r="W38" i="47"/>
  <c r="W37" i="47"/>
  <c r="BF60" i="43" l="1"/>
  <c r="BF59" i="43"/>
  <c r="BG59" i="43"/>
  <c r="BF58" i="43"/>
  <c r="BE59" i="43"/>
  <c r="AC6" i="48"/>
  <c r="AC15" i="48"/>
  <c r="AC31" i="48"/>
  <c r="AC8" i="48"/>
  <c r="AC19" i="48"/>
  <c r="AC27" i="48"/>
  <c r="AC26" i="48"/>
  <c r="AC42" i="48"/>
  <c r="AC47" i="48" s="1"/>
  <c r="AC36" i="48"/>
  <c r="AC21" i="48"/>
  <c r="AC29" i="48"/>
  <c r="AC37" i="48"/>
  <c r="AC28" i="48"/>
  <c r="AC5" i="48"/>
  <c r="AC14" i="48"/>
  <c r="AC30" i="48"/>
  <c r="AC38" i="48"/>
  <c r="AC23" i="48"/>
  <c r="AC39" i="48"/>
  <c r="AC18" i="48"/>
  <c r="AC40" i="48"/>
  <c r="AC24" i="48"/>
  <c r="AC32" i="48"/>
  <c r="AC17" i="48"/>
  <c r="AC41" i="48"/>
  <c r="AC25" i="48"/>
  <c r="AC33" i="48"/>
  <c r="AG7" i="48"/>
  <c r="AI7" i="48" s="1"/>
  <c r="AG5" i="48"/>
  <c r="AI5" i="48" s="1"/>
  <c r="AG3" i="48"/>
  <c r="BK59" i="43"/>
  <c r="BK58" i="43"/>
  <c r="BK60" i="43"/>
  <c r="AG4" i="47"/>
  <c r="AI4" i="47" s="1"/>
  <c r="AI3" i="47"/>
  <c r="AI5" i="47"/>
  <c r="AI7" i="47"/>
  <c r="AG6" i="47"/>
  <c r="AI6" i="47" s="1"/>
  <c r="BE72" i="43"/>
  <c r="BK22" i="43"/>
  <c r="BK21" i="43"/>
  <c r="BE73" i="43"/>
  <c r="BK23" i="43"/>
  <c r="BE83" i="43"/>
  <c r="AC3" i="48"/>
  <c r="BE75" i="43"/>
  <c r="BE80" i="43"/>
  <c r="BK37" i="43"/>
  <c r="BK24" i="43"/>
  <c r="BE76" i="43"/>
  <c r="BE81" i="43"/>
  <c r="BK52" i="43"/>
  <c r="BK53" i="43"/>
  <c r="BE77" i="43"/>
  <c r="BE82" i="43"/>
  <c r="BE74" i="43"/>
  <c r="BK20" i="43"/>
  <c r="BK14" i="43"/>
  <c r="BK36" i="43"/>
  <c r="BE78" i="43"/>
  <c r="BE69" i="43"/>
  <c r="AI3" i="48"/>
  <c r="AG4" i="48"/>
  <c r="AI4" i="48" s="1"/>
  <c r="AG6" i="48"/>
  <c r="AI6" i="48" s="1"/>
  <c r="D41" i="47" l="1"/>
  <c r="H41" i="47" s="1"/>
  <c r="D40" i="47"/>
  <c r="H40" i="47" s="1"/>
  <c r="D39" i="47"/>
  <c r="H39" i="47" s="1"/>
  <c r="D18" i="47"/>
  <c r="H18" i="47" s="1"/>
  <c r="D6" i="47"/>
  <c r="H6" i="47" s="1"/>
  <c r="D22" i="47"/>
  <c r="H22" i="47" s="1"/>
  <c r="D4" i="47"/>
  <c r="H4" i="47" s="1"/>
  <c r="D27" i="47"/>
  <c r="H27" i="47" s="1"/>
  <c r="D9" i="47"/>
  <c r="H9" i="47" s="1"/>
  <c r="D25" i="47"/>
  <c r="D8" i="47"/>
  <c r="D30" i="47"/>
  <c r="D17" i="47"/>
  <c r="D12" i="47"/>
  <c r="D33" i="47"/>
  <c r="D10" i="47"/>
  <c r="D23" i="47"/>
  <c r="D29" i="47"/>
  <c r="D14" i="47"/>
  <c r="D36" i="47"/>
  <c r="H36" i="47" s="1"/>
  <c r="D20" i="47"/>
  <c r="D21" i="47"/>
  <c r="D24" i="47"/>
  <c r="H24" i="47" s="1"/>
  <c r="D38" i="47"/>
  <c r="D31" i="47"/>
  <c r="D37" i="47"/>
  <c r="D35" i="47"/>
  <c r="H35" i="47" s="1"/>
  <c r="D7" i="47"/>
  <c r="H7" i="47" s="1"/>
  <c r="D19" i="47"/>
  <c r="D34" i="47"/>
  <c r="D13" i="47"/>
  <c r="D26" i="47"/>
  <c r="H26" i="47" s="1"/>
  <c r="D16" i="47"/>
  <c r="D3" i="47"/>
  <c r="D32" i="47"/>
  <c r="D5" i="47"/>
  <c r="H5" i="47" s="1"/>
  <c r="D15" i="47"/>
  <c r="D11" i="47"/>
  <c r="D28" i="47"/>
  <c r="D45" i="47"/>
  <c r="H45" i="47" s="1"/>
  <c r="D44" i="47"/>
  <c r="H44" i="47" s="1"/>
  <c r="D43" i="47"/>
  <c r="H43" i="47" s="1"/>
  <c r="H8" i="47"/>
  <c r="H30" i="47"/>
  <c r="AC30" i="47" s="1"/>
  <c r="R52" i="56"/>
  <c r="R51" i="56"/>
  <c r="R50" i="56"/>
  <c r="R31" i="56"/>
  <c r="R32" i="56"/>
  <c r="R33" i="56"/>
  <c r="R34" i="56"/>
  <c r="R35" i="56"/>
  <c r="R36" i="56"/>
  <c r="R42" i="56"/>
  <c r="R37" i="56"/>
  <c r="R38" i="56"/>
  <c r="R39" i="56"/>
  <c r="R49" i="56"/>
  <c r="R48" i="56"/>
  <c r="R47" i="56"/>
  <c r="R30" i="56"/>
  <c r="R29" i="56"/>
  <c r="R28" i="56"/>
  <c r="R27" i="56"/>
  <c r="R26" i="56"/>
  <c r="R25" i="56"/>
  <c r="R24" i="56"/>
  <c r="R23" i="56"/>
  <c r="R22" i="56"/>
  <c r="R21" i="56"/>
  <c r="R20" i="56"/>
  <c r="R19" i="56"/>
  <c r="R18" i="56"/>
  <c r="R17" i="56"/>
  <c r="R16" i="56"/>
  <c r="R15" i="56"/>
  <c r="R14" i="56"/>
  <c r="R13" i="56"/>
  <c r="R41" i="56"/>
  <c r="R12" i="56"/>
  <c r="R11" i="56"/>
  <c r="R10" i="56"/>
  <c r="R9" i="56"/>
  <c r="R8" i="56"/>
  <c r="R7" i="56"/>
  <c r="R40" i="56"/>
  <c r="R6" i="56"/>
  <c r="R5" i="56"/>
  <c r="R4" i="56"/>
  <c r="W3" i="46"/>
  <c r="D34" i="41"/>
  <c r="H34" i="41" s="1"/>
  <c r="U34" i="41" s="1"/>
  <c r="V34" i="41" s="1"/>
  <c r="BA84" i="43" l="1"/>
  <c r="AZ84" i="43"/>
  <c r="AY84" i="43"/>
  <c r="AC35" i="47"/>
  <c r="AC36" i="47"/>
  <c r="AC6" i="47"/>
  <c r="AC22" i="47"/>
  <c r="BA68" i="43"/>
  <c r="AY71" i="43"/>
  <c r="AZ74" i="43"/>
  <c r="BA77" i="43"/>
  <c r="AY60" i="43"/>
  <c r="AZ79" i="43"/>
  <c r="BA82" i="43"/>
  <c r="AZ71" i="43"/>
  <c r="BA74" i="43"/>
  <c r="AY76" i="43"/>
  <c r="AZ60" i="43"/>
  <c r="BA79" i="43"/>
  <c r="AY81" i="43"/>
  <c r="BA71" i="43"/>
  <c r="AY73" i="43"/>
  <c r="AZ76" i="43"/>
  <c r="BA60" i="43"/>
  <c r="AY78" i="43"/>
  <c r="AZ81" i="43"/>
  <c r="AZ69" i="43"/>
  <c r="BA72" i="43"/>
  <c r="AZ75" i="43"/>
  <c r="AY80" i="43"/>
  <c r="AZ82" i="43"/>
  <c r="AY74" i="43"/>
  <c r="AZ68" i="43"/>
  <c r="AY79" i="43"/>
  <c r="BA69" i="43"/>
  <c r="AZ73" i="43"/>
  <c r="BA75" i="43"/>
  <c r="AZ80" i="43"/>
  <c r="AY83" i="43"/>
  <c r="AY68" i="43"/>
  <c r="AY77" i="43"/>
  <c r="AY75" i="43"/>
  <c r="BA73" i="43"/>
  <c r="AZ78" i="43"/>
  <c r="BA80" i="43"/>
  <c r="AZ83" i="43"/>
  <c r="BA81" i="43"/>
  <c r="AY72" i="43"/>
  <c r="AY69" i="43"/>
  <c r="AZ72" i="43"/>
  <c r="AZ77" i="43"/>
  <c r="AY82" i="43"/>
  <c r="BA76" i="43"/>
  <c r="BA78" i="43"/>
  <c r="BA83" i="43"/>
  <c r="AC39" i="47"/>
  <c r="H38" i="47"/>
  <c r="AC18" i="47" s="1"/>
  <c r="H10" i="47"/>
  <c r="AC26" i="47" s="1"/>
  <c r="H28" i="47"/>
  <c r="H13" i="47"/>
  <c r="H33" i="47"/>
  <c r="AC27" i="47" s="1"/>
  <c r="H34" i="47"/>
  <c r="H21" i="47"/>
  <c r="H19" i="47"/>
  <c r="H17" i="47"/>
  <c r="H32" i="47"/>
  <c r="H14" i="47"/>
  <c r="H11" i="47"/>
  <c r="AC4" i="47" s="1"/>
  <c r="H12" i="47"/>
  <c r="H3" i="47"/>
  <c r="H37" i="47"/>
  <c r="H29" i="47"/>
  <c r="AC24" i="47" s="1"/>
  <c r="H25" i="47"/>
  <c r="H15" i="47"/>
  <c r="AC5" i="47" s="1"/>
  <c r="H20" i="47"/>
  <c r="H16" i="47"/>
  <c r="AC9" i="47" s="1"/>
  <c r="H31" i="47"/>
  <c r="AC31" i="47" s="1"/>
  <c r="H23" i="47"/>
  <c r="AA5" i="55"/>
  <c r="AA6" i="55"/>
  <c r="AA7" i="55"/>
  <c r="AA8" i="55"/>
  <c r="AA9" i="55"/>
  <c r="AA10" i="55"/>
  <c r="AA11" i="55"/>
  <c r="AA12" i="55"/>
  <c r="AA13" i="55"/>
  <c r="AA14" i="55"/>
  <c r="AA15" i="55"/>
  <c r="AA16" i="55"/>
  <c r="AA17" i="55"/>
  <c r="AA18" i="55"/>
  <c r="AA19" i="55"/>
  <c r="AA20" i="55"/>
  <c r="AA21" i="55"/>
  <c r="AA22" i="55"/>
  <c r="AA23" i="55"/>
  <c r="AA24" i="55"/>
  <c r="AA25" i="55"/>
  <c r="AA26" i="55"/>
  <c r="AA27" i="55"/>
  <c r="AA28" i="55"/>
  <c r="AA29" i="55"/>
  <c r="AA30" i="55"/>
  <c r="AA31" i="55"/>
  <c r="AA32" i="55"/>
  <c r="AA33" i="55"/>
  <c r="AA34" i="55"/>
  <c r="AA35" i="55"/>
  <c r="AA36" i="55"/>
  <c r="AA4" i="55"/>
  <c r="M46" i="46"/>
  <c r="D46" i="46"/>
  <c r="H46" i="46" s="1"/>
  <c r="I46" i="46" s="1"/>
  <c r="D45" i="46"/>
  <c r="H45" i="46" s="1"/>
  <c r="D44" i="46"/>
  <c r="H44" i="46" s="1"/>
  <c r="H43" i="46"/>
  <c r="D43" i="46"/>
  <c r="D42" i="46"/>
  <c r="H42" i="46" s="1"/>
  <c r="D41" i="46"/>
  <c r="H41" i="46" s="1"/>
  <c r="W33" i="46"/>
  <c r="W32" i="46"/>
  <c r="D30" i="46"/>
  <c r="H30" i="46" s="1"/>
  <c r="D8" i="46"/>
  <c r="H8" i="46" s="1"/>
  <c r="D11" i="46"/>
  <c r="H11" i="46" s="1"/>
  <c r="D16" i="46"/>
  <c r="H16" i="46" s="1"/>
  <c r="D15" i="46"/>
  <c r="H15" i="46" s="1"/>
  <c r="D4" i="46"/>
  <c r="H4" i="46" s="1"/>
  <c r="I4" i="46" s="1"/>
  <c r="D6" i="46"/>
  <c r="H6" i="46" s="1"/>
  <c r="D5" i="46"/>
  <c r="H5" i="46" s="1"/>
  <c r="D18" i="46"/>
  <c r="H18" i="46" s="1"/>
  <c r="D35" i="46"/>
  <c r="H35" i="46" s="1"/>
  <c r="D20" i="46"/>
  <c r="H20" i="46" s="1"/>
  <c r="D3" i="46"/>
  <c r="H3" i="46" s="1"/>
  <c r="D21" i="46"/>
  <c r="H21" i="46" s="1"/>
  <c r="D14" i="46"/>
  <c r="H14" i="46" s="1"/>
  <c r="D23" i="46"/>
  <c r="H23" i="46" s="1"/>
  <c r="D22" i="46"/>
  <c r="H22" i="46" s="1"/>
  <c r="D10" i="46"/>
  <c r="H10" i="46" s="1"/>
  <c r="D7" i="46"/>
  <c r="H7" i="46" s="1"/>
  <c r="D13" i="46"/>
  <c r="H13" i="46" s="1"/>
  <c r="D9" i="46"/>
  <c r="H9" i="46" s="1"/>
  <c r="D28" i="46"/>
  <c r="H28" i="46" s="1"/>
  <c r="D24" i="46"/>
  <c r="H24" i="46" s="1"/>
  <c r="D25" i="46"/>
  <c r="H25" i="46" s="1"/>
  <c r="D29" i="46"/>
  <c r="H29" i="46" s="1"/>
  <c r="D32" i="46"/>
  <c r="H32" i="46" s="1"/>
  <c r="D31" i="46"/>
  <c r="H31" i="46" s="1"/>
  <c r="D19" i="46"/>
  <c r="H19" i="46" s="1"/>
  <c r="D34" i="46"/>
  <c r="H34" i="46" s="1"/>
  <c r="D17" i="46"/>
  <c r="H17" i="46" s="1"/>
  <c r="D26" i="46"/>
  <c r="H26" i="46" s="1"/>
  <c r="D33" i="46"/>
  <c r="H33" i="46" s="1"/>
  <c r="D12" i="46"/>
  <c r="H12" i="46" s="1"/>
  <c r="D27" i="46"/>
  <c r="H27" i="46" s="1"/>
  <c r="V47" i="55"/>
  <c r="V48" i="55"/>
  <c r="V49" i="55"/>
  <c r="V50" i="55"/>
  <c r="V51" i="55"/>
  <c r="R47" i="55"/>
  <c r="R48" i="55"/>
  <c r="R49" i="55"/>
  <c r="R50" i="55"/>
  <c r="R51" i="55"/>
  <c r="R46" i="55"/>
  <c r="V46" i="55" s="1"/>
  <c r="R30" i="55"/>
  <c r="V30" i="55" s="1"/>
  <c r="R31" i="55"/>
  <c r="V31" i="55" s="1"/>
  <c r="R32" i="55"/>
  <c r="V32" i="55" s="1"/>
  <c r="R33" i="55"/>
  <c r="V33" i="55" s="1"/>
  <c r="R34" i="55"/>
  <c r="V34" i="55" s="1"/>
  <c r="R19" i="55"/>
  <c r="V19" i="55" s="1"/>
  <c r="R20" i="55"/>
  <c r="V20" i="55" s="1"/>
  <c r="R21" i="55"/>
  <c r="V21" i="55" s="1"/>
  <c r="R22" i="55"/>
  <c r="V22" i="55" s="1"/>
  <c r="R23" i="55"/>
  <c r="V23" i="55" s="1"/>
  <c r="R24" i="55"/>
  <c r="V24" i="55" s="1"/>
  <c r="R25" i="55"/>
  <c r="V25" i="55" s="1"/>
  <c r="R36" i="55"/>
  <c r="V36" i="55" s="1"/>
  <c r="R26" i="55"/>
  <c r="V26" i="55" s="1"/>
  <c r="R27" i="55"/>
  <c r="V27" i="55" s="1"/>
  <c r="R28" i="55"/>
  <c r="V28" i="55" s="1"/>
  <c r="R29" i="55"/>
  <c r="V29" i="55" s="1"/>
  <c r="R18" i="55"/>
  <c r="V18" i="55" s="1"/>
  <c r="R17" i="55"/>
  <c r="V17" i="55" s="1"/>
  <c r="R16" i="55"/>
  <c r="V16" i="55" s="1"/>
  <c r="R15" i="55"/>
  <c r="V15" i="55" s="1"/>
  <c r="R14" i="55"/>
  <c r="V14" i="55" s="1"/>
  <c r="R13" i="55"/>
  <c r="V13" i="55" s="1"/>
  <c r="R12" i="55"/>
  <c r="V12" i="55" s="1"/>
  <c r="R11" i="55"/>
  <c r="V11" i="55" s="1"/>
  <c r="R10" i="55"/>
  <c r="V10" i="55" s="1"/>
  <c r="R9" i="55"/>
  <c r="V9" i="55" s="1"/>
  <c r="R35" i="55"/>
  <c r="V35" i="55" s="1"/>
  <c r="R8" i="55"/>
  <c r="V8" i="55" s="1"/>
  <c r="R7" i="55"/>
  <c r="V7" i="55" s="1"/>
  <c r="R6" i="55"/>
  <c r="V6" i="55" s="1"/>
  <c r="R5" i="55"/>
  <c r="V5" i="55" s="1"/>
  <c r="R4" i="55"/>
  <c r="V4" i="55" s="1"/>
  <c r="BC60" i="43" l="1"/>
  <c r="AU60" i="43"/>
  <c r="AV60" i="43" s="1"/>
  <c r="AU59" i="43"/>
  <c r="AV59" i="43" s="1"/>
  <c r="AP59" i="43"/>
  <c r="AO59" i="43"/>
  <c r="AT59" i="43"/>
  <c r="AQ59" i="43"/>
  <c r="AS59" i="43"/>
  <c r="AR59" i="43"/>
  <c r="AX71" i="43"/>
  <c r="AX78" i="43"/>
  <c r="AW69" i="43"/>
  <c r="AW77" i="43"/>
  <c r="AW84" i="43"/>
  <c r="BC10" i="43"/>
  <c r="BC18" i="43"/>
  <c r="BC26" i="43"/>
  <c r="BC34" i="43"/>
  <c r="BC42" i="43"/>
  <c r="BC50" i="43"/>
  <c r="BC58" i="43"/>
  <c r="AX81" i="43"/>
  <c r="AW79" i="43"/>
  <c r="BC13" i="43"/>
  <c r="BC29" i="43"/>
  <c r="BC45" i="43"/>
  <c r="AY59" i="43"/>
  <c r="AX68" i="43"/>
  <c r="BC17" i="43"/>
  <c r="BC57" i="43"/>
  <c r="AX72" i="43"/>
  <c r="AX79" i="43"/>
  <c r="AW70" i="43"/>
  <c r="AW60" i="43"/>
  <c r="AW68" i="43"/>
  <c r="BC11" i="43"/>
  <c r="BC19" i="43"/>
  <c r="BC27" i="43"/>
  <c r="BC35" i="43"/>
  <c r="BC43" i="43"/>
  <c r="BC51" i="43"/>
  <c r="BC59" i="43"/>
  <c r="AW59" i="43"/>
  <c r="AX59" i="43"/>
  <c r="AX74" i="43"/>
  <c r="AW72" i="43"/>
  <c r="BC5" i="43"/>
  <c r="BC21" i="43"/>
  <c r="BC37" i="43"/>
  <c r="AX60" i="43"/>
  <c r="BC9" i="43"/>
  <c r="BC49" i="43"/>
  <c r="AX73" i="43"/>
  <c r="AX80" i="43"/>
  <c r="AW71" i="43"/>
  <c r="AW78" i="43"/>
  <c r="BC4" i="43"/>
  <c r="BC12" i="43"/>
  <c r="BC20" i="43"/>
  <c r="BC28" i="43"/>
  <c r="BC36" i="43"/>
  <c r="BC44" i="43"/>
  <c r="BC52" i="43"/>
  <c r="BC53" i="43"/>
  <c r="BB59" i="43"/>
  <c r="AX70" i="43"/>
  <c r="BC25" i="43"/>
  <c r="AX75" i="43"/>
  <c r="AX82" i="43"/>
  <c r="AW73" i="43"/>
  <c r="AW80" i="43"/>
  <c r="BC6" i="43"/>
  <c r="BC14" i="43"/>
  <c r="BC22" i="43"/>
  <c r="BC30" i="43"/>
  <c r="BC38" i="43"/>
  <c r="BC46" i="43"/>
  <c r="BC54" i="43"/>
  <c r="AZ59" i="43"/>
  <c r="AX77" i="43"/>
  <c r="AW75" i="43"/>
  <c r="AW82" i="43"/>
  <c r="BC16" i="43"/>
  <c r="BC32" i="43"/>
  <c r="BC48" i="43"/>
  <c r="AW83" i="43"/>
  <c r="BC41" i="43"/>
  <c r="AX76" i="43"/>
  <c r="AX83" i="43"/>
  <c r="AW74" i="43"/>
  <c r="AW81" i="43"/>
  <c r="BC7" i="43"/>
  <c r="BC15" i="43"/>
  <c r="BC23" i="43"/>
  <c r="BC31" i="43"/>
  <c r="BC39" i="43"/>
  <c r="BC47" i="43"/>
  <c r="BC55" i="43"/>
  <c r="BA59" i="43"/>
  <c r="AX69" i="43"/>
  <c r="AX84" i="43"/>
  <c r="BC8" i="43"/>
  <c r="BC24" i="43"/>
  <c r="BC40" i="43"/>
  <c r="BC56" i="43"/>
  <c r="AW76" i="43"/>
  <c r="BC33" i="43"/>
  <c r="AP84" i="43"/>
  <c r="AO84" i="43"/>
  <c r="AS84" i="43"/>
  <c r="AR84" i="43"/>
  <c r="AT84" i="43"/>
  <c r="AQ58" i="43"/>
  <c r="AR58" i="43"/>
  <c r="AS58" i="43"/>
  <c r="AT58" i="43"/>
  <c r="AU58" i="43"/>
  <c r="AW58" i="43"/>
  <c r="BA58" i="43"/>
  <c r="AX58" i="43"/>
  <c r="AY58" i="43"/>
  <c r="AZ58" i="43"/>
  <c r="BB58" i="43"/>
  <c r="AC8" i="47"/>
  <c r="AX45" i="43"/>
  <c r="AZ46" i="43"/>
  <c r="BB47" i="43"/>
  <c r="AX49" i="43"/>
  <c r="AZ50" i="43"/>
  <c r="BB51" i="43"/>
  <c r="AX53" i="43"/>
  <c r="AZ54" i="43"/>
  <c r="BB55" i="43"/>
  <c r="AX57" i="43"/>
  <c r="AX62" i="43"/>
  <c r="AZ63" i="43"/>
  <c r="BA39" i="43"/>
  <c r="AZ5" i="43"/>
  <c r="BB6" i="43"/>
  <c r="AX8" i="43"/>
  <c r="AZ9" i="43"/>
  <c r="BB10" i="43"/>
  <c r="AX12" i="43"/>
  <c r="AZ13" i="43"/>
  <c r="BB14" i="43"/>
  <c r="AX16" i="43"/>
  <c r="AZ17" i="43"/>
  <c r="BB18" i="43"/>
  <c r="AX20" i="43"/>
  <c r="AZ21" i="43"/>
  <c r="BB22" i="43"/>
  <c r="AX24" i="43"/>
  <c r="AZ25" i="43"/>
  <c r="BB26" i="43"/>
  <c r="AX28" i="43"/>
  <c r="AZ29" i="43"/>
  <c r="BB30" i="43"/>
  <c r="AX32" i="43"/>
  <c r="AZ33" i="43"/>
  <c r="BB34" i="43"/>
  <c r="AX36" i="43"/>
  <c r="BA44" i="43"/>
  <c r="AW54" i="43"/>
  <c r="AW63" i="43"/>
  <c r="BA7" i="43"/>
  <c r="BA27" i="43"/>
  <c r="AY34" i="43"/>
  <c r="BA46" i="43"/>
  <c r="BA50" i="43"/>
  <c r="BA54" i="43"/>
  <c r="AW61" i="43"/>
  <c r="AY62" i="43"/>
  <c r="BA63" i="43"/>
  <c r="BB43" i="43"/>
  <c r="AZ39" i="43"/>
  <c r="BA5" i="43"/>
  <c r="AY8" i="43"/>
  <c r="BA9" i="43"/>
  <c r="BA13" i="43"/>
  <c r="AW15" i="43"/>
  <c r="AY16" i="43"/>
  <c r="BA17" i="43"/>
  <c r="BA21" i="43"/>
  <c r="BA25" i="43"/>
  <c r="BA29" i="43"/>
  <c r="BA33" i="43"/>
  <c r="AX4" i="43"/>
  <c r="AZ7" i="43"/>
  <c r="AX10" i="43"/>
  <c r="AZ15" i="43"/>
  <c r="BB20" i="43"/>
  <c r="BB24" i="43"/>
  <c r="AX30" i="43"/>
  <c r="AZ35" i="43"/>
  <c r="AW50" i="43"/>
  <c r="BA52" i="43"/>
  <c r="AW13" i="43"/>
  <c r="BA19" i="43"/>
  <c r="AY26" i="43"/>
  <c r="BA34" i="43"/>
  <c r="AX44" i="43"/>
  <c r="AZ45" i="43"/>
  <c r="BB46" i="43"/>
  <c r="AX48" i="43"/>
  <c r="AZ49" i="43"/>
  <c r="BB50" i="43"/>
  <c r="AX52" i="43"/>
  <c r="AZ53" i="43"/>
  <c r="BB54" i="43"/>
  <c r="AX56" i="43"/>
  <c r="AZ57" i="43"/>
  <c r="AX61" i="43"/>
  <c r="AZ62" i="43"/>
  <c r="BB63" i="43"/>
  <c r="BA43" i="43"/>
  <c r="AY39" i="43"/>
  <c r="BB5" i="43"/>
  <c r="AX7" i="43"/>
  <c r="AZ8" i="43"/>
  <c r="BB9" i="43"/>
  <c r="AX11" i="43"/>
  <c r="AZ12" i="43"/>
  <c r="BB13" i="43"/>
  <c r="AX15" i="43"/>
  <c r="AZ16" i="43"/>
  <c r="BB17" i="43"/>
  <c r="AX19" i="43"/>
  <c r="AZ20" i="43"/>
  <c r="BB21" i="43"/>
  <c r="AX23" i="43"/>
  <c r="AZ24" i="43"/>
  <c r="BB25" i="43"/>
  <c r="AX27" i="43"/>
  <c r="AZ28" i="43"/>
  <c r="BB29" i="43"/>
  <c r="AX31" i="43"/>
  <c r="AZ32" i="43"/>
  <c r="BB33" i="43"/>
  <c r="AX35" i="43"/>
  <c r="AZ36" i="43"/>
  <c r="AX6" i="43"/>
  <c r="AZ11" i="43"/>
  <c r="BB16" i="43"/>
  <c r="AX22" i="43"/>
  <c r="AZ27" i="43"/>
  <c r="BB32" i="43"/>
  <c r="BA56" i="43"/>
  <c r="BA15" i="43"/>
  <c r="AW29" i="43"/>
  <c r="BA35" i="43"/>
  <c r="AZ4" i="43"/>
  <c r="BA45" i="43"/>
  <c r="BA49" i="43"/>
  <c r="BA53" i="43"/>
  <c r="AW55" i="43"/>
  <c r="BA57" i="43"/>
  <c r="AY61" i="43"/>
  <c r="BA62" i="43"/>
  <c r="AZ43" i="43"/>
  <c r="AX39" i="43"/>
  <c r="BA8" i="43"/>
  <c r="BA12" i="43"/>
  <c r="AY15" i="43"/>
  <c r="BA16" i="43"/>
  <c r="AW18" i="43"/>
  <c r="BA20" i="43"/>
  <c r="BA24" i="43"/>
  <c r="AW26" i="43"/>
  <c r="BA28" i="43"/>
  <c r="BA32" i="43"/>
  <c r="AW34" i="43"/>
  <c r="BA36" i="43"/>
  <c r="AY43" i="43"/>
  <c r="BB12" i="43"/>
  <c r="AX18" i="43"/>
  <c r="AZ23" i="43"/>
  <c r="BB28" i="43"/>
  <c r="AX34" i="43"/>
  <c r="AX43" i="43"/>
  <c r="BA23" i="43"/>
  <c r="BB4" i="43"/>
  <c r="AZ44" i="43"/>
  <c r="BB45" i="43"/>
  <c r="AX47" i="43"/>
  <c r="AZ48" i="43"/>
  <c r="BB49" i="43"/>
  <c r="AX51" i="43"/>
  <c r="AZ52" i="43"/>
  <c r="BB53" i="43"/>
  <c r="AX55" i="43"/>
  <c r="AZ56" i="43"/>
  <c r="BB57" i="43"/>
  <c r="AZ61" i="43"/>
  <c r="BB62" i="43"/>
  <c r="AW39" i="43"/>
  <c r="BB8" i="43"/>
  <c r="AX14" i="43"/>
  <c r="AZ19" i="43"/>
  <c r="AX26" i="43"/>
  <c r="AZ31" i="43"/>
  <c r="BB36" i="43"/>
  <c r="BA48" i="43"/>
  <c r="BA61" i="43"/>
  <c r="AW5" i="43"/>
  <c r="BA11" i="43"/>
  <c r="AY18" i="43"/>
  <c r="BA31" i="43"/>
  <c r="BB44" i="43"/>
  <c r="AX46" i="43"/>
  <c r="AZ47" i="43"/>
  <c r="BB48" i="43"/>
  <c r="AX50" i="43"/>
  <c r="AZ51" i="43"/>
  <c r="BB52" i="43"/>
  <c r="AX54" i="43"/>
  <c r="AZ55" i="43"/>
  <c r="BB56" i="43"/>
  <c r="BB61" i="43"/>
  <c r="AX63" i="43"/>
  <c r="AW43" i="43"/>
  <c r="AX5" i="43"/>
  <c r="AZ6" i="43"/>
  <c r="BB7" i="43"/>
  <c r="AX9" i="43"/>
  <c r="AZ10" i="43"/>
  <c r="BB11" i="43"/>
  <c r="AX13" i="43"/>
  <c r="AZ14" i="43"/>
  <c r="BB15" i="43"/>
  <c r="AX17" i="43"/>
  <c r="AZ18" i="43"/>
  <c r="BB19" i="43"/>
  <c r="AX21" i="43"/>
  <c r="AZ22" i="43"/>
  <c r="BB23" i="43"/>
  <c r="AX25" i="43"/>
  <c r="AZ26" i="43"/>
  <c r="BB27" i="43"/>
  <c r="AX29" i="43"/>
  <c r="AZ30" i="43"/>
  <c r="BB31" i="43"/>
  <c r="AX33" i="43"/>
  <c r="AZ34" i="43"/>
  <c r="BB35" i="43"/>
  <c r="BA4" i="43"/>
  <c r="BB39" i="43"/>
  <c r="BA6" i="43"/>
  <c r="BA14" i="43"/>
  <c r="BA22" i="43"/>
  <c r="BA30" i="43"/>
  <c r="BA47" i="43"/>
  <c r="AY50" i="43"/>
  <c r="BA51" i="43"/>
  <c r="AY54" i="43"/>
  <c r="BA55" i="43"/>
  <c r="AW62" i="43"/>
  <c r="AY63" i="43"/>
  <c r="AY5" i="43"/>
  <c r="AW8" i="43"/>
  <c r="BA10" i="43"/>
  <c r="AY13" i="43"/>
  <c r="AW16" i="43"/>
  <c r="BA18" i="43"/>
  <c r="BA26" i="43"/>
  <c r="AY29" i="43"/>
  <c r="AO11" i="43"/>
  <c r="AC12" i="47"/>
  <c r="AC13" i="47"/>
  <c r="AC23" i="47"/>
  <c r="AC10" i="47"/>
  <c r="AC15" i="47"/>
  <c r="AC32" i="47"/>
  <c r="AC29" i="47"/>
  <c r="AC16" i="47"/>
  <c r="AC38" i="47"/>
  <c r="AC17" i="47"/>
  <c r="AC28" i="47"/>
  <c r="AC14" i="47"/>
  <c r="AC11" i="47"/>
  <c r="AC25" i="47"/>
  <c r="AC21" i="47"/>
  <c r="AC3" i="47"/>
  <c r="AC33" i="47"/>
  <c r="AC37" i="47"/>
  <c r="AC19" i="47"/>
  <c r="AC34" i="47"/>
  <c r="AP5" i="43"/>
  <c r="AR6" i="43"/>
  <c r="AT7" i="43"/>
  <c r="AP9" i="43"/>
  <c r="AR10" i="43"/>
  <c r="AT11" i="43"/>
  <c r="AP13" i="43"/>
  <c r="AR14" i="43"/>
  <c r="AT15" i="43"/>
  <c r="AP17" i="43"/>
  <c r="AR18" i="43"/>
  <c r="AT19" i="43"/>
  <c r="AP21" i="43"/>
  <c r="AR22" i="43"/>
  <c r="AT23" i="43"/>
  <c r="AP25" i="43"/>
  <c r="AR26" i="43"/>
  <c r="AT27" i="43"/>
  <c r="AP29" i="43"/>
  <c r="AR30" i="43"/>
  <c r="AT31" i="43"/>
  <c r="AP33" i="43"/>
  <c r="AR34" i="43"/>
  <c r="AT35" i="43"/>
  <c r="AP37" i="43"/>
  <c r="AR38" i="43"/>
  <c r="AT39" i="43"/>
  <c r="AP41" i="43"/>
  <c r="AR42" i="43"/>
  <c r="AT43" i="43"/>
  <c r="AP45" i="43"/>
  <c r="AR46" i="43"/>
  <c r="AT47" i="43"/>
  <c r="AP49" i="43"/>
  <c r="AR50" i="43"/>
  <c r="AT51" i="43"/>
  <c r="AP53" i="43"/>
  <c r="AR54" i="43"/>
  <c r="AT55" i="43"/>
  <c r="AP57" i="43"/>
  <c r="AQ5" i="43"/>
  <c r="AS6" i="43"/>
  <c r="AO8" i="43"/>
  <c r="AQ9" i="43"/>
  <c r="AS10" i="43"/>
  <c r="AO12" i="43"/>
  <c r="AQ13" i="43"/>
  <c r="AS14" i="43"/>
  <c r="AO16" i="43"/>
  <c r="AQ17" i="43"/>
  <c r="AS18" i="43"/>
  <c r="AO20" i="43"/>
  <c r="AQ21" i="43"/>
  <c r="AS22" i="43"/>
  <c r="AO24" i="43"/>
  <c r="AQ25" i="43"/>
  <c r="AS26" i="43"/>
  <c r="AO28" i="43"/>
  <c r="AQ29" i="43"/>
  <c r="AS30" i="43"/>
  <c r="AO32" i="43"/>
  <c r="AQ33" i="43"/>
  <c r="AS34" i="43"/>
  <c r="AO36" i="43"/>
  <c r="AQ37" i="43"/>
  <c r="AS38" i="43"/>
  <c r="AO40" i="43"/>
  <c r="AQ41" i="43"/>
  <c r="AS42" i="43"/>
  <c r="AO44" i="43"/>
  <c r="AQ45" i="43"/>
  <c r="AS46" i="43"/>
  <c r="AO48" i="43"/>
  <c r="AQ49" i="43"/>
  <c r="AS50" i="43"/>
  <c r="AO52" i="43"/>
  <c r="AQ53" i="43"/>
  <c r="AS54" i="43"/>
  <c r="AO56" i="43"/>
  <c r="AQ57" i="43"/>
  <c r="AR5" i="43"/>
  <c r="AP7" i="43"/>
  <c r="AT8" i="43"/>
  <c r="AT10" i="43"/>
  <c r="AR12" i="43"/>
  <c r="AP14" i="43"/>
  <c r="AP16" i="43"/>
  <c r="AT17" i="43"/>
  <c r="AR19" i="43"/>
  <c r="AR21" i="43"/>
  <c r="AP23" i="43"/>
  <c r="AT24" i="43"/>
  <c r="AT26" i="43"/>
  <c r="AR28" i="43"/>
  <c r="AP30" i="43"/>
  <c r="AP32" i="43"/>
  <c r="AT33" i="43"/>
  <c r="AR35" i="43"/>
  <c r="AR37" i="43"/>
  <c r="AP39" i="43"/>
  <c r="AT40" i="43"/>
  <c r="AT42" i="43"/>
  <c r="AR44" i="43"/>
  <c r="AP46" i="43"/>
  <c r="AP48" i="43"/>
  <c r="AT49" i="43"/>
  <c r="AR51" i="43"/>
  <c r="AR53" i="43"/>
  <c r="AP55" i="43"/>
  <c r="AT56" i="43"/>
  <c r="AS5" i="43"/>
  <c r="AQ7" i="43"/>
  <c r="AO9" i="43"/>
  <c r="AS12" i="43"/>
  <c r="AQ14" i="43"/>
  <c r="AQ16" i="43"/>
  <c r="AO18" i="43"/>
  <c r="AS19" i="43"/>
  <c r="AS21" i="43"/>
  <c r="AQ23" i="43"/>
  <c r="AO25" i="43"/>
  <c r="AO27" i="43"/>
  <c r="AS28" i="43"/>
  <c r="AQ30" i="43"/>
  <c r="AQ32" i="43"/>
  <c r="AO34" i="43"/>
  <c r="AS35" i="43"/>
  <c r="AS37" i="43"/>
  <c r="AQ39" i="43"/>
  <c r="AO41" i="43"/>
  <c r="AO43" i="43"/>
  <c r="AS44" i="43"/>
  <c r="AQ46" i="43"/>
  <c r="AQ48" i="43"/>
  <c r="AO50" i="43"/>
  <c r="AS51" i="43"/>
  <c r="AS53" i="43"/>
  <c r="AQ55" i="43"/>
  <c r="AO57" i="43"/>
  <c r="AT5" i="43"/>
  <c r="AR7" i="43"/>
  <c r="AR9" i="43"/>
  <c r="AP11" i="43"/>
  <c r="AT12" i="43"/>
  <c r="AT14" i="43"/>
  <c r="AR16" i="43"/>
  <c r="AP18" i="43"/>
  <c r="AP20" i="43"/>
  <c r="AT21" i="43"/>
  <c r="AR23" i="43"/>
  <c r="AR25" i="43"/>
  <c r="AP27" i="43"/>
  <c r="AT28" i="43"/>
  <c r="AT30" i="43"/>
  <c r="AR32" i="43"/>
  <c r="AP34" i="43"/>
  <c r="AP36" i="43"/>
  <c r="AT37" i="43"/>
  <c r="AR39" i="43"/>
  <c r="AR41" i="43"/>
  <c r="AP43" i="43"/>
  <c r="AT44" i="43"/>
  <c r="AT46" i="43"/>
  <c r="AR48" i="43"/>
  <c r="AP50" i="43"/>
  <c r="AP52" i="43"/>
  <c r="AT53" i="43"/>
  <c r="AR55" i="43"/>
  <c r="AR57" i="43"/>
  <c r="AS7" i="43"/>
  <c r="AP10" i="43"/>
  <c r="AR13" i="43"/>
  <c r="AS15" i="43"/>
  <c r="AO19" i="43"/>
  <c r="AO22" i="43"/>
  <c r="AR24" i="43"/>
  <c r="AR27" i="43"/>
  <c r="AO30" i="43"/>
  <c r="AO33" i="43"/>
  <c r="AQ36" i="43"/>
  <c r="AT38" i="43"/>
  <c r="AT41" i="43"/>
  <c r="AQ44" i="43"/>
  <c r="AQ47" i="43"/>
  <c r="AQ50" i="43"/>
  <c r="AT52" i="43"/>
  <c r="AP56" i="43"/>
  <c r="AP8" i="43"/>
  <c r="AQ10" i="43"/>
  <c r="AS13" i="43"/>
  <c r="AS16" i="43"/>
  <c r="AP19" i="43"/>
  <c r="AP22" i="43"/>
  <c r="AS24" i="43"/>
  <c r="AS27" i="43"/>
  <c r="AO31" i="43"/>
  <c r="AR33" i="43"/>
  <c r="AR36" i="43"/>
  <c r="AO39" i="43"/>
  <c r="AO42" i="43"/>
  <c r="AO45" i="43"/>
  <c r="AR47" i="43"/>
  <c r="AT50" i="43"/>
  <c r="AO53" i="43"/>
  <c r="AQ56" i="43"/>
  <c r="AR69" i="43"/>
  <c r="AO71" i="43"/>
  <c r="AS72" i="43"/>
  <c r="AP74" i="43"/>
  <c r="AT75" i="43"/>
  <c r="AR77" i="43"/>
  <c r="AO60" i="43"/>
  <c r="AP79" i="43"/>
  <c r="AT80" i="43"/>
  <c r="AR82" i="43"/>
  <c r="AT77" i="43"/>
  <c r="AS79" i="43"/>
  <c r="AS8" i="43"/>
  <c r="AO15" i="43"/>
  <c r="AR20" i="43"/>
  <c r="AO26" i="43"/>
  <c r="AR31" i="43"/>
  <c r="AO37" i="43"/>
  <c r="AQ43" i="43"/>
  <c r="AQ51" i="43"/>
  <c r="AS57" i="43"/>
  <c r="AO5" i="43"/>
  <c r="AQ8" i="43"/>
  <c r="AQ11" i="43"/>
  <c r="AT13" i="43"/>
  <c r="AT16" i="43"/>
  <c r="AQ19" i="43"/>
  <c r="AQ22" i="43"/>
  <c r="AS25" i="43"/>
  <c r="AP28" i="43"/>
  <c r="AP31" i="43"/>
  <c r="AS33" i="43"/>
  <c r="AS36" i="43"/>
  <c r="AS39" i="43"/>
  <c r="AP42" i="43"/>
  <c r="AR45" i="43"/>
  <c r="AS47" i="43"/>
  <c r="AO51" i="43"/>
  <c r="AO54" i="43"/>
  <c r="AR56" i="43"/>
  <c r="AS69" i="43"/>
  <c r="AP71" i="43"/>
  <c r="AT72" i="43"/>
  <c r="AR74" i="43"/>
  <c r="AO76" i="43"/>
  <c r="AS77" i="43"/>
  <c r="AP60" i="43"/>
  <c r="AR79" i="43"/>
  <c r="AO81" i="43"/>
  <c r="AS82" i="43"/>
  <c r="AP76" i="43"/>
  <c r="AP81" i="43"/>
  <c r="AP6" i="43"/>
  <c r="AS11" i="43"/>
  <c r="AR17" i="43"/>
  <c r="AO23" i="43"/>
  <c r="AO29" i="43"/>
  <c r="AT34" i="43"/>
  <c r="AQ40" i="43"/>
  <c r="AT45" i="43"/>
  <c r="AQ54" i="43"/>
  <c r="AO6" i="43"/>
  <c r="AR8" i="43"/>
  <c r="AR11" i="43"/>
  <c r="AO14" i="43"/>
  <c r="AO17" i="43"/>
  <c r="AQ20" i="43"/>
  <c r="AT22" i="43"/>
  <c r="AT25" i="43"/>
  <c r="AQ28" i="43"/>
  <c r="AQ31" i="43"/>
  <c r="AQ34" i="43"/>
  <c r="AT36" i="43"/>
  <c r="AP40" i="43"/>
  <c r="AQ42" i="43"/>
  <c r="AS45" i="43"/>
  <c r="AS48" i="43"/>
  <c r="AP51" i="43"/>
  <c r="AP54" i="43"/>
  <c r="AS56" i="43"/>
  <c r="AT69" i="43"/>
  <c r="AR71" i="43"/>
  <c r="AO73" i="43"/>
  <c r="AS74" i="43"/>
  <c r="AR60" i="43"/>
  <c r="AO78" i="43"/>
  <c r="AT82" i="43"/>
  <c r="AO10" i="43"/>
  <c r="AQ18" i="43"/>
  <c r="AP26" i="43"/>
  <c r="AT32" i="43"/>
  <c r="AS40" i="43"/>
  <c r="AT48" i="43"/>
  <c r="AO55" i="43"/>
  <c r="AR70" i="43"/>
  <c r="AP73" i="43"/>
  <c r="AR75" i="43"/>
  <c r="AP80" i="43"/>
  <c r="AO83" i="43"/>
  <c r="AS73" i="43"/>
  <c r="AR83" i="43"/>
  <c r="AO21" i="43"/>
  <c r="AO69" i="43"/>
  <c r="AT78" i="43"/>
  <c r="AQ15" i="43"/>
  <c r="AT29" i="43"/>
  <c r="AO46" i="43"/>
  <c r="AP69" i="43"/>
  <c r="AO72" i="43"/>
  <c r="AT74" i="43"/>
  <c r="AT60" i="43"/>
  <c r="AT81" i="43"/>
  <c r="AO70" i="43"/>
  <c r="AP77" i="43"/>
  <c r="AO82" i="43"/>
  <c r="AU14" i="43"/>
  <c r="AP12" i="43"/>
  <c r="AT18" i="43"/>
  <c r="AQ26" i="43"/>
  <c r="AO35" i="43"/>
  <c r="AS41" i="43"/>
  <c r="AO49" i="43"/>
  <c r="AS55" i="43"/>
  <c r="AS70" i="43"/>
  <c r="AR73" i="43"/>
  <c r="AS75" i="43"/>
  <c r="AP78" i="43"/>
  <c r="AR80" i="43"/>
  <c r="AP83" i="43"/>
  <c r="AU52" i="43"/>
  <c r="AT71" i="43"/>
  <c r="AS60" i="43"/>
  <c r="AO7" i="43"/>
  <c r="AS23" i="43"/>
  <c r="AP38" i="43"/>
  <c r="AR52" i="43"/>
  <c r="AU24" i="43"/>
  <c r="AS9" i="43"/>
  <c r="AR15" i="43"/>
  <c r="AP24" i="43"/>
  <c r="AS31" i="43"/>
  <c r="AO47" i="43"/>
  <c r="AS52" i="43"/>
  <c r="AP72" i="43"/>
  <c r="AO75" i="43"/>
  <c r="AT79" i="43"/>
  <c r="AQ24" i="43"/>
  <c r="AR40" i="43"/>
  <c r="AP70" i="43"/>
  <c r="AO80" i="43"/>
  <c r="AQ12" i="43"/>
  <c r="AS20" i="43"/>
  <c r="AQ27" i="43"/>
  <c r="AP35" i="43"/>
  <c r="AR43" i="43"/>
  <c r="AR49" i="43"/>
  <c r="AT57" i="43"/>
  <c r="AT70" i="43"/>
  <c r="AR76" i="43"/>
  <c r="AR78" i="43"/>
  <c r="AS80" i="43"/>
  <c r="AO38" i="43"/>
  <c r="AT76" i="43"/>
  <c r="AT83" i="43"/>
  <c r="AO77" i="43"/>
  <c r="AO79" i="43"/>
  <c r="AQ38" i="43"/>
  <c r="AO58" i="43"/>
  <c r="AT9" i="43"/>
  <c r="AS17" i="43"/>
  <c r="AS32" i="43"/>
  <c r="AP47" i="43"/>
  <c r="AT54" i="43"/>
  <c r="AR72" i="43"/>
  <c r="AP75" i="43"/>
  <c r="AP58" i="43"/>
  <c r="AP82" i="43"/>
  <c r="AQ6" i="43"/>
  <c r="AO13" i="43"/>
  <c r="AT20" i="43"/>
  <c r="AR29" i="43"/>
  <c r="AQ35" i="43"/>
  <c r="AS43" i="43"/>
  <c r="AS49" i="43"/>
  <c r="AS71" i="43"/>
  <c r="AT73" i="43"/>
  <c r="AS76" i="43"/>
  <c r="AS78" i="43"/>
  <c r="AR81" i="43"/>
  <c r="AS83" i="43"/>
  <c r="AT6" i="43"/>
  <c r="AP15" i="43"/>
  <c r="AS29" i="43"/>
  <c r="AP44" i="43"/>
  <c r="AQ52" i="43"/>
  <c r="AO74" i="43"/>
  <c r="AS81" i="43"/>
  <c r="AC7" i="47"/>
  <c r="AC20" i="47"/>
  <c r="I32" i="46"/>
  <c r="AC32" i="46"/>
  <c r="I5" i="46"/>
  <c r="AC5" i="46"/>
  <c r="I35" i="46"/>
  <c r="AC35" i="46"/>
  <c r="I33" i="46"/>
  <c r="AC33" i="46"/>
  <c r="I34" i="46"/>
  <c r="AC34" i="46"/>
  <c r="I3" i="46"/>
  <c r="AC3" i="46"/>
  <c r="I6" i="46"/>
  <c r="AC6" i="46"/>
  <c r="I27" i="46"/>
  <c r="AC27" i="46"/>
  <c r="I10" i="46"/>
  <c r="AC10" i="46"/>
  <c r="I18" i="46"/>
  <c r="AC18" i="46"/>
  <c r="I30" i="46"/>
  <c r="AC30" i="46"/>
  <c r="I25" i="46"/>
  <c r="AC25" i="46"/>
  <c r="I26" i="46"/>
  <c r="AC26" i="46"/>
  <c r="I24" i="46"/>
  <c r="AC24" i="46"/>
  <c r="I14" i="46"/>
  <c r="AC14" i="46"/>
  <c r="I28" i="46"/>
  <c r="AC28" i="46"/>
  <c r="I21" i="46"/>
  <c r="AC21" i="46"/>
  <c r="I15" i="46"/>
  <c r="AC15" i="46"/>
  <c r="I12" i="46"/>
  <c r="AC12" i="46"/>
  <c r="I17" i="46"/>
  <c r="AC17" i="46"/>
  <c r="I16" i="46"/>
  <c r="AC16" i="46"/>
  <c r="I22" i="46"/>
  <c r="AC22" i="46"/>
  <c r="I9" i="46"/>
  <c r="AC9" i="46"/>
  <c r="I13" i="46"/>
  <c r="AC13" i="46"/>
  <c r="I11" i="46"/>
  <c r="AC11" i="46"/>
  <c r="I29" i="46"/>
  <c r="AC29" i="46"/>
  <c r="I23" i="46"/>
  <c r="AC23" i="46"/>
  <c r="I19" i="46"/>
  <c r="AC19" i="46"/>
  <c r="I20" i="46"/>
  <c r="AC20" i="46"/>
  <c r="I31" i="46"/>
  <c r="AC31" i="46"/>
  <c r="I7" i="46"/>
  <c r="AC7" i="46"/>
  <c r="I8" i="46"/>
  <c r="AC8" i="46"/>
  <c r="AU20" i="43"/>
  <c r="BD60" i="43" l="1"/>
  <c r="BD59" i="43"/>
  <c r="BL59" i="43" s="1"/>
  <c r="T40" i="47"/>
  <c r="AH7" i="46"/>
  <c r="AF7" i="46"/>
  <c r="AE7" i="46"/>
  <c r="AH6" i="46"/>
  <c r="AF6" i="46"/>
  <c r="AE6" i="46"/>
  <c r="AH5" i="46"/>
  <c r="AF5" i="46"/>
  <c r="AE5" i="46"/>
  <c r="AH4" i="46"/>
  <c r="AF4" i="46"/>
  <c r="AE4" i="46"/>
  <c r="AC4" i="46"/>
  <c r="AH3" i="46"/>
  <c r="AF3" i="46"/>
  <c r="AE3" i="46"/>
  <c r="AD3" i="46"/>
  <c r="BL60" i="43" l="1"/>
  <c r="T39" i="48"/>
  <c r="AG7" i="46"/>
  <c r="AI7" i="46" s="1"/>
  <c r="AG5" i="46"/>
  <c r="AI5" i="46" s="1"/>
  <c r="AG4" i="46"/>
  <c r="AI4" i="46" s="1"/>
  <c r="AG3" i="46"/>
  <c r="AI3" i="46" s="1"/>
  <c r="AG6" i="46"/>
  <c r="AI6" i="46" s="1"/>
  <c r="AU36" i="43" l="1"/>
  <c r="W32" i="41"/>
  <c r="W33" i="41"/>
  <c r="U36" i="39" l="1"/>
  <c r="U37" i="39"/>
  <c r="U38" i="39"/>
  <c r="U39" i="39"/>
  <c r="U40" i="39"/>
  <c r="U41" i="39"/>
  <c r="U42" i="39"/>
  <c r="U43" i="39"/>
  <c r="U44" i="39"/>
  <c r="BU45" i="43"/>
  <c r="BU5" i="43"/>
  <c r="BU6" i="43"/>
  <c r="BU7" i="43"/>
  <c r="BU8" i="43"/>
  <c r="BU9" i="43"/>
  <c r="BU10" i="43"/>
  <c r="BU11" i="43"/>
  <c r="BU12" i="43"/>
  <c r="BU13" i="43"/>
  <c r="BU15" i="43"/>
  <c r="BU16" i="43"/>
  <c r="BU17" i="43"/>
  <c r="BU18" i="43"/>
  <c r="BU19" i="43"/>
  <c r="BU21" i="43"/>
  <c r="BU22" i="43"/>
  <c r="BU23" i="43"/>
  <c r="BU25" i="43"/>
  <c r="BU26" i="43"/>
  <c r="BU27" i="43"/>
  <c r="BU28" i="43"/>
  <c r="BU29" i="43"/>
  <c r="BU30" i="43"/>
  <c r="BU31" i="43"/>
  <c r="BU32" i="43"/>
  <c r="BU33" i="43"/>
  <c r="BU34" i="43"/>
  <c r="BU35" i="43"/>
  <c r="BU37" i="43"/>
  <c r="BU38" i="43"/>
  <c r="BU39" i="43"/>
  <c r="BU40" i="43"/>
  <c r="BU41" i="43"/>
  <c r="BU42" i="43"/>
  <c r="BU43" i="43"/>
  <c r="BU46" i="43"/>
  <c r="BU47" i="43"/>
  <c r="BU48" i="43"/>
  <c r="BU49" i="43"/>
  <c r="BU50" i="43"/>
  <c r="BU51" i="43"/>
  <c r="BU53" i="43"/>
  <c r="BU54" i="43"/>
  <c r="BU55" i="43"/>
  <c r="BU56" i="43"/>
  <c r="BU57" i="43"/>
  <c r="BV57" i="43" s="1"/>
  <c r="BU60" i="43"/>
  <c r="BU61" i="43"/>
  <c r="BU62" i="43"/>
  <c r="BU63" i="43"/>
  <c r="BU4" i="43"/>
  <c r="D40" i="41" l="1"/>
  <c r="H40" i="41" s="1"/>
  <c r="D39" i="41"/>
  <c r="H39" i="41" s="1"/>
  <c r="D38" i="41"/>
  <c r="H38" i="41" s="1"/>
  <c r="D37" i="41"/>
  <c r="H37" i="41" s="1"/>
  <c r="D35" i="41"/>
  <c r="H35" i="41" s="1"/>
  <c r="AC35" i="41" s="1"/>
  <c r="D23" i="41"/>
  <c r="H23" i="41" s="1"/>
  <c r="D11" i="41"/>
  <c r="H11" i="41" s="1"/>
  <c r="D16" i="41"/>
  <c r="H16" i="41" s="1"/>
  <c r="D22" i="41"/>
  <c r="H22" i="41" s="1"/>
  <c r="D19" i="41"/>
  <c r="H19" i="41" s="1"/>
  <c r="D27" i="41"/>
  <c r="H27" i="41" s="1"/>
  <c r="D31" i="41"/>
  <c r="H31" i="41" s="1"/>
  <c r="D20" i="41"/>
  <c r="H20" i="41" s="1"/>
  <c r="D9" i="41"/>
  <c r="H9" i="41" s="1"/>
  <c r="D7" i="41"/>
  <c r="H7" i="41" s="1"/>
  <c r="D28" i="41"/>
  <c r="H28" i="41" s="1"/>
  <c r="D14" i="41"/>
  <c r="H14" i="41" s="1"/>
  <c r="D30" i="41"/>
  <c r="H30" i="41" s="1"/>
  <c r="D21" i="41"/>
  <c r="H21" i="41" s="1"/>
  <c r="D10" i="41"/>
  <c r="H10" i="41" s="1"/>
  <c r="D8" i="41"/>
  <c r="H8" i="41" s="1"/>
  <c r="D29" i="41"/>
  <c r="H29" i="41" s="1"/>
  <c r="D6" i="41"/>
  <c r="H6" i="41" s="1"/>
  <c r="D3" i="41"/>
  <c r="H3" i="41" s="1"/>
  <c r="D25" i="41"/>
  <c r="H25" i="41" s="1"/>
  <c r="D4" i="41"/>
  <c r="H4" i="41" s="1"/>
  <c r="D15" i="41"/>
  <c r="H15" i="41" s="1"/>
  <c r="D24" i="41"/>
  <c r="H24" i="41" s="1"/>
  <c r="D26" i="41"/>
  <c r="H26" i="41" s="1"/>
  <c r="D17" i="41"/>
  <c r="H17" i="41" s="1"/>
  <c r="D5" i="41"/>
  <c r="H5" i="41" s="1"/>
  <c r="D32" i="41"/>
  <c r="H32" i="41" s="1"/>
  <c r="D18" i="41"/>
  <c r="H18" i="41" s="1"/>
  <c r="D33" i="41"/>
  <c r="H33" i="41" s="1"/>
  <c r="D13" i="41"/>
  <c r="H13" i="41" s="1"/>
  <c r="D12" i="41"/>
  <c r="H12" i="41" s="1"/>
  <c r="M35" i="41"/>
  <c r="AL84" i="43" l="1"/>
  <c r="AK84" i="43"/>
  <c r="AH84" i="43"/>
  <c r="AG84" i="43"/>
  <c r="AJ84" i="43"/>
  <c r="AI84" i="43"/>
  <c r="AI57" i="43"/>
  <c r="AJ58" i="43"/>
  <c r="AJ57" i="43"/>
  <c r="AK58" i="43"/>
  <c r="AI58" i="43"/>
  <c r="AK57" i="43"/>
  <c r="AL58" i="43"/>
  <c r="AG57" i="43"/>
  <c r="AH58" i="43"/>
  <c r="AL57" i="43"/>
  <c r="AM58" i="43"/>
  <c r="AH57" i="43"/>
  <c r="AM57" i="43"/>
  <c r="AG58" i="43"/>
  <c r="AI68" i="43"/>
  <c r="AK69" i="43"/>
  <c r="AG71" i="43"/>
  <c r="AI72" i="43"/>
  <c r="AK73" i="43"/>
  <c r="AJ68" i="43"/>
  <c r="AL69" i="43"/>
  <c r="AH71" i="43"/>
  <c r="AJ72" i="43"/>
  <c r="AL73" i="43"/>
  <c r="AK68" i="43"/>
  <c r="AG70" i="43"/>
  <c r="AI71" i="43"/>
  <c r="AK72" i="43"/>
  <c r="AG75" i="43"/>
  <c r="AL68" i="43"/>
  <c r="AK70" i="43"/>
  <c r="AG73" i="43"/>
  <c r="AL75" i="43"/>
  <c r="AH77" i="43"/>
  <c r="AJ59" i="43"/>
  <c r="AL60" i="43"/>
  <c r="AH78" i="43"/>
  <c r="AJ79" i="43"/>
  <c r="AL80" i="43"/>
  <c r="AH82" i="43"/>
  <c r="AJ83" i="43"/>
  <c r="AG69" i="43"/>
  <c r="AL70" i="43"/>
  <c r="AH73" i="43"/>
  <c r="AG76" i="43"/>
  <c r="AI77" i="43"/>
  <c r="AK59" i="43"/>
  <c r="AI78" i="43"/>
  <c r="AK79" i="43"/>
  <c r="AG81" i="43"/>
  <c r="AI82" i="43"/>
  <c r="AK83" i="43"/>
  <c r="AH24" i="43"/>
  <c r="AH69" i="43"/>
  <c r="AJ71" i="43"/>
  <c r="AI73" i="43"/>
  <c r="AH76" i="43"/>
  <c r="AJ77" i="43"/>
  <c r="AL59" i="43"/>
  <c r="AJ78" i="43"/>
  <c r="AL79" i="43"/>
  <c r="AH81" i="43"/>
  <c r="AJ82" i="43"/>
  <c r="AL83" i="43"/>
  <c r="AG24" i="43"/>
  <c r="AI69" i="43"/>
  <c r="AK71" i="43"/>
  <c r="AJ73" i="43"/>
  <c r="AI76" i="43"/>
  <c r="AK77" i="43"/>
  <c r="AG60" i="43"/>
  <c r="AK78" i="43"/>
  <c r="AG80" i="43"/>
  <c r="AI81" i="43"/>
  <c r="AK82" i="43"/>
  <c r="AL71" i="43"/>
  <c r="AJ76" i="43"/>
  <c r="AH60" i="43"/>
  <c r="AL78" i="43"/>
  <c r="AJ81" i="43"/>
  <c r="AJ69" i="43"/>
  <c r="AL77" i="43"/>
  <c r="AH80" i="43"/>
  <c r="AI24" i="43"/>
  <c r="AH70" i="43"/>
  <c r="AG59" i="43"/>
  <c r="AI80" i="43"/>
  <c r="AG14" i="43"/>
  <c r="AI70" i="43"/>
  <c r="AH59" i="43"/>
  <c r="AH83" i="43"/>
  <c r="AH14" i="43"/>
  <c r="AG72" i="43"/>
  <c r="AK76" i="43"/>
  <c r="AI60" i="43"/>
  <c r="AG79" i="43"/>
  <c r="AK81" i="43"/>
  <c r="AI75" i="43"/>
  <c r="AG83" i="43"/>
  <c r="AJ75" i="43"/>
  <c r="AJ80" i="43"/>
  <c r="AI59" i="43"/>
  <c r="AK80" i="43"/>
  <c r="AI14" i="43"/>
  <c r="AG68" i="43"/>
  <c r="AH72" i="43"/>
  <c r="AL76" i="43"/>
  <c r="AJ60" i="43"/>
  <c r="AH79" i="43"/>
  <c r="AL81" i="43"/>
  <c r="AJ70" i="43"/>
  <c r="AK75" i="43"/>
  <c r="AG78" i="43"/>
  <c r="AI83" i="43"/>
  <c r="AH68" i="43"/>
  <c r="AL72" i="43"/>
  <c r="AG77" i="43"/>
  <c r="AK60" i="43"/>
  <c r="AI79" i="43"/>
  <c r="AG82" i="43"/>
  <c r="AH75" i="43"/>
  <c r="AL82" i="43"/>
  <c r="AM36" i="43"/>
  <c r="AM20" i="43"/>
  <c r="AM52" i="43"/>
  <c r="AG74" i="43"/>
  <c r="AG52" i="43"/>
  <c r="AM18" i="43"/>
  <c r="AJ6" i="43"/>
  <c r="AM19" i="43"/>
  <c r="AM24" i="43"/>
  <c r="AM16" i="43"/>
  <c r="AJ4" i="43"/>
  <c r="AM21" i="43"/>
  <c r="AM14" i="43"/>
  <c r="AM15" i="43"/>
  <c r="AM22" i="43"/>
  <c r="AM23" i="43"/>
  <c r="AM17" i="43"/>
  <c r="P31" i="53"/>
  <c r="P32" i="53"/>
  <c r="T32" i="53" s="1"/>
  <c r="P33" i="53"/>
  <c r="P49" i="53"/>
  <c r="T49" i="53" s="1"/>
  <c r="P34" i="53"/>
  <c r="T34" i="53" s="1"/>
  <c r="P35" i="53"/>
  <c r="T35" i="53" s="1"/>
  <c r="P36" i="53"/>
  <c r="T36" i="53" s="1"/>
  <c r="P43" i="53"/>
  <c r="T31" i="53"/>
  <c r="T33" i="53"/>
  <c r="P30" i="53"/>
  <c r="P29" i="53"/>
  <c r="P28" i="53"/>
  <c r="T28" i="53" s="1"/>
  <c r="P27" i="53"/>
  <c r="T27" i="53" s="1"/>
  <c r="P26" i="53"/>
  <c r="T26" i="53" s="1"/>
  <c r="P25" i="53"/>
  <c r="T25" i="53" s="1"/>
  <c r="P24" i="53"/>
  <c r="T24" i="53" s="1"/>
  <c r="P23" i="53"/>
  <c r="T23" i="53" s="1"/>
  <c r="P22" i="53"/>
  <c r="P21" i="53"/>
  <c r="P20" i="53"/>
  <c r="P19" i="53"/>
  <c r="T19" i="53" s="1"/>
  <c r="P18" i="53"/>
  <c r="T18" i="53" s="1"/>
  <c r="P17" i="53"/>
  <c r="T17" i="53" s="1"/>
  <c r="P16" i="53"/>
  <c r="T16" i="53" s="1"/>
  <c r="P4" i="53"/>
  <c r="T4" i="53" s="1"/>
  <c r="P5" i="53"/>
  <c r="T5" i="53" s="1"/>
  <c r="P46" i="53"/>
  <c r="T46" i="53" s="1"/>
  <c r="P47" i="53"/>
  <c r="P6" i="53"/>
  <c r="T6" i="53" s="1"/>
  <c r="P7" i="53"/>
  <c r="P8" i="53"/>
  <c r="T8" i="53" s="1"/>
  <c r="P48" i="53"/>
  <c r="T48" i="53" s="1"/>
  <c r="P9" i="53"/>
  <c r="P10" i="53"/>
  <c r="T10" i="53" s="1"/>
  <c r="P11" i="53"/>
  <c r="T11" i="53" s="1"/>
  <c r="P12" i="53"/>
  <c r="P13" i="53"/>
  <c r="T13" i="53" s="1"/>
  <c r="P14" i="53"/>
  <c r="T14" i="53" s="1"/>
  <c r="P15" i="53"/>
  <c r="T15" i="53" s="1"/>
  <c r="T30" i="53"/>
  <c r="T29" i="53"/>
  <c r="T22" i="53"/>
  <c r="T21" i="53"/>
  <c r="T20" i="53"/>
  <c r="T12" i="53"/>
  <c r="T9" i="53"/>
  <c r="T7" i="53"/>
  <c r="T47" i="53"/>
  <c r="AC34" i="41"/>
  <c r="AC33" i="41"/>
  <c r="AC32" i="41"/>
  <c r="AC31" i="41"/>
  <c r="AD30" i="41"/>
  <c r="AC30" i="41"/>
  <c r="AD29" i="41"/>
  <c r="AC29" i="41"/>
  <c r="AD28" i="41"/>
  <c r="AC28" i="41"/>
  <c r="AD27" i="41"/>
  <c r="AC27" i="41"/>
  <c r="AD26" i="41"/>
  <c r="AC26" i="41"/>
  <c r="AD25" i="41"/>
  <c r="AC25" i="41"/>
  <c r="AD24" i="41"/>
  <c r="AC24" i="41"/>
  <c r="AD23" i="41"/>
  <c r="AC23" i="41"/>
  <c r="AD22" i="41"/>
  <c r="AC22" i="41"/>
  <c r="AD21" i="41"/>
  <c r="AC21" i="41"/>
  <c r="AD20" i="41"/>
  <c r="AC20" i="41"/>
  <c r="AD19" i="41"/>
  <c r="AC19" i="41"/>
  <c r="AD18" i="41"/>
  <c r="AC18" i="41"/>
  <c r="AD17" i="41"/>
  <c r="AC17" i="41"/>
  <c r="AD16" i="41"/>
  <c r="AC16" i="41"/>
  <c r="AD15" i="41"/>
  <c r="AC15" i="41"/>
  <c r="AD14" i="41"/>
  <c r="AC14" i="41"/>
  <c r="AD13" i="41"/>
  <c r="AC13" i="41"/>
  <c r="AD12" i="41"/>
  <c r="AC12" i="41"/>
  <c r="AD11" i="41"/>
  <c r="AC11" i="41"/>
  <c r="AD10" i="41"/>
  <c r="AC10" i="41"/>
  <c r="AD9" i="41"/>
  <c r="AC9" i="41"/>
  <c r="AD8" i="41"/>
  <c r="AC8" i="41"/>
  <c r="AH7" i="41"/>
  <c r="AF7" i="41"/>
  <c r="AE7" i="41"/>
  <c r="AD7" i="41"/>
  <c r="AC7" i="41"/>
  <c r="AH6" i="41"/>
  <c r="AF6" i="41"/>
  <c r="AE6" i="41"/>
  <c r="AD6" i="41"/>
  <c r="AC6" i="41"/>
  <c r="AH5" i="41"/>
  <c r="AF5" i="41"/>
  <c r="AE5" i="41"/>
  <c r="AD5" i="41"/>
  <c r="AC5" i="41"/>
  <c r="AH4" i="41"/>
  <c r="AF4" i="41"/>
  <c r="AE4" i="41"/>
  <c r="AD4" i="41"/>
  <c r="AC4" i="41"/>
  <c r="AH3" i="41"/>
  <c r="AF3" i="41"/>
  <c r="AE3" i="41"/>
  <c r="AD3" i="41"/>
  <c r="AC3" i="41"/>
  <c r="AG5" i="41" l="1"/>
  <c r="AI5" i="41" s="1"/>
  <c r="AG7" i="41"/>
  <c r="AI7" i="41" s="1"/>
  <c r="AG6" i="41"/>
  <c r="AI6" i="41" s="1"/>
  <c r="AG3" i="41"/>
  <c r="AI3" i="41" s="1"/>
  <c r="AG4" i="41"/>
  <c r="AI4" i="41" s="1"/>
  <c r="AH7" i="39"/>
  <c r="AH4" i="39"/>
  <c r="AH5" i="39"/>
  <c r="AH6" i="39"/>
  <c r="AH3" i="39"/>
  <c r="W33" i="39"/>
  <c r="W32" i="39"/>
  <c r="AD30" i="39" l="1"/>
  <c r="AD29" i="39"/>
  <c r="AD28" i="39"/>
  <c r="AD27" i="39"/>
  <c r="AD26" i="39"/>
  <c r="AD25" i="39"/>
  <c r="AD24" i="39"/>
  <c r="AD23" i="39"/>
  <c r="AD22" i="39"/>
  <c r="AD21" i="39"/>
  <c r="AD20" i="39"/>
  <c r="AD19" i="39"/>
  <c r="AD18" i="39"/>
  <c r="AD17" i="39"/>
  <c r="AD16" i="39"/>
  <c r="AD15" i="39"/>
  <c r="AD14" i="39"/>
  <c r="AD13" i="39"/>
  <c r="AD12" i="39"/>
  <c r="AD11" i="39"/>
  <c r="AD10" i="39"/>
  <c r="AD9" i="39"/>
  <c r="AD8" i="39"/>
  <c r="AF7" i="39"/>
  <c r="AE7" i="39"/>
  <c r="AD7" i="39"/>
  <c r="AF6" i="39"/>
  <c r="AE6" i="39"/>
  <c r="AD6" i="39"/>
  <c r="AF5" i="39"/>
  <c r="AE5" i="39"/>
  <c r="AD5" i="39"/>
  <c r="AF4" i="39"/>
  <c r="AE4" i="39"/>
  <c r="AD4" i="39"/>
  <c r="AF3" i="39"/>
  <c r="AE3" i="39"/>
  <c r="AD3" i="39"/>
  <c r="D51" i="39"/>
  <c r="H51" i="39" s="1"/>
  <c r="D50" i="39"/>
  <c r="H50" i="39" s="1"/>
  <c r="D35" i="39"/>
  <c r="H35" i="39" s="1"/>
  <c r="AC35" i="39" s="1"/>
  <c r="D34" i="39"/>
  <c r="H34" i="39" s="1"/>
  <c r="AC34" i="39" s="1"/>
  <c r="D16" i="39"/>
  <c r="H16" i="39" s="1"/>
  <c r="AC16" i="39" s="1"/>
  <c r="D15" i="39"/>
  <c r="H15" i="39" s="1"/>
  <c r="AC15" i="39" s="1"/>
  <c r="D28" i="39"/>
  <c r="H28" i="39" s="1"/>
  <c r="AC28" i="39" s="1"/>
  <c r="D30" i="39"/>
  <c r="H30" i="39" s="1"/>
  <c r="AC30" i="39" s="1"/>
  <c r="D22" i="39"/>
  <c r="H22" i="39" s="1"/>
  <c r="AC22" i="39" s="1"/>
  <c r="D17" i="39"/>
  <c r="H17" i="39" s="1"/>
  <c r="AC17" i="39" s="1"/>
  <c r="D8" i="39"/>
  <c r="H8" i="39" s="1"/>
  <c r="AC8" i="39" s="1"/>
  <c r="D23" i="39"/>
  <c r="H23" i="39" s="1"/>
  <c r="AC23" i="39" s="1"/>
  <c r="D33" i="39"/>
  <c r="H33" i="39" s="1"/>
  <c r="AC33" i="39" s="1"/>
  <c r="D25" i="39"/>
  <c r="H25" i="39" s="1"/>
  <c r="AC25" i="39" s="1"/>
  <c r="D31" i="39"/>
  <c r="H31" i="39" s="1"/>
  <c r="AC31" i="39" s="1"/>
  <c r="D27" i="39"/>
  <c r="H27" i="39" s="1"/>
  <c r="AC27" i="39" s="1"/>
  <c r="D12" i="39"/>
  <c r="H12" i="39" s="1"/>
  <c r="AC12" i="39" s="1"/>
  <c r="D6" i="39"/>
  <c r="H6" i="39" s="1"/>
  <c r="AC6" i="39" s="1"/>
  <c r="D5" i="39"/>
  <c r="H5" i="39" s="1"/>
  <c r="AC5" i="39" s="1"/>
  <c r="D21" i="39"/>
  <c r="H21" i="39" s="1"/>
  <c r="AC21" i="39" s="1"/>
  <c r="D20" i="39"/>
  <c r="H20" i="39" s="1"/>
  <c r="AC20" i="39" s="1"/>
  <c r="D9" i="39"/>
  <c r="H9" i="39" s="1"/>
  <c r="AC9" i="39" s="1"/>
  <c r="D19" i="39"/>
  <c r="H19" i="39" s="1"/>
  <c r="AC19" i="39" s="1"/>
  <c r="D3" i="39"/>
  <c r="H3" i="39" s="1"/>
  <c r="D10" i="39"/>
  <c r="H10" i="39" s="1"/>
  <c r="AC10" i="39" s="1"/>
  <c r="D29" i="39"/>
  <c r="H29" i="39" s="1"/>
  <c r="AC29" i="39" s="1"/>
  <c r="D13" i="39"/>
  <c r="H13" i="39" s="1"/>
  <c r="AC13" i="39" s="1"/>
  <c r="D7" i="39"/>
  <c r="H7" i="39" s="1"/>
  <c r="AC7" i="39" s="1"/>
  <c r="D4" i="39"/>
  <c r="H4" i="39" s="1"/>
  <c r="AC4" i="39" s="1"/>
  <c r="D11" i="39"/>
  <c r="H11" i="39" s="1"/>
  <c r="AC11" i="39" s="1"/>
  <c r="D14" i="39"/>
  <c r="H14" i="39" s="1"/>
  <c r="AC14" i="39" s="1"/>
  <c r="D32" i="39"/>
  <c r="H32" i="39" s="1"/>
  <c r="AC32" i="39" s="1"/>
  <c r="D26" i="39"/>
  <c r="H26" i="39" s="1"/>
  <c r="AC26" i="39" s="1"/>
  <c r="D24" i="39"/>
  <c r="H24" i="39" s="1"/>
  <c r="AC24" i="39" s="1"/>
  <c r="D18" i="39"/>
  <c r="H18" i="39" s="1"/>
  <c r="AC18" i="39" s="1"/>
  <c r="T4" i="52"/>
  <c r="P17" i="52"/>
  <c r="T17" i="52" s="1"/>
  <c r="P18" i="52"/>
  <c r="T18" i="52" s="1"/>
  <c r="P19" i="52"/>
  <c r="T19" i="52" s="1"/>
  <c r="P46" i="52"/>
  <c r="T46" i="52" s="1"/>
  <c r="P20" i="52"/>
  <c r="T20" i="52" s="1"/>
  <c r="P21" i="52"/>
  <c r="T21" i="52" s="1"/>
  <c r="P22" i="52"/>
  <c r="T22" i="52" s="1"/>
  <c r="P23" i="52"/>
  <c r="T23" i="52" s="1"/>
  <c r="P24" i="52"/>
  <c r="T24" i="52" s="1"/>
  <c r="P25" i="52"/>
  <c r="T25" i="52" s="1"/>
  <c r="P26" i="52"/>
  <c r="T26" i="52" s="1"/>
  <c r="P27" i="52"/>
  <c r="T27" i="52" s="1"/>
  <c r="P28" i="52"/>
  <c r="T28" i="52" s="1"/>
  <c r="P29" i="52"/>
  <c r="T29" i="52" s="1"/>
  <c r="P30" i="52"/>
  <c r="T30" i="52" s="1"/>
  <c r="P31" i="52"/>
  <c r="T31" i="52" s="1"/>
  <c r="P32" i="52"/>
  <c r="T32" i="52" s="1"/>
  <c r="P33" i="52"/>
  <c r="T33" i="52" s="1"/>
  <c r="P34" i="52"/>
  <c r="T34" i="52" s="1"/>
  <c r="P47" i="52"/>
  <c r="T47" i="52" s="1"/>
  <c r="P7" i="52"/>
  <c r="T7" i="52" s="1"/>
  <c r="P8" i="52"/>
  <c r="T8" i="52" s="1"/>
  <c r="P9" i="52"/>
  <c r="T9" i="52" s="1"/>
  <c r="P10" i="52"/>
  <c r="T10" i="52" s="1"/>
  <c r="P11" i="52"/>
  <c r="T11" i="52" s="1"/>
  <c r="P12" i="52"/>
  <c r="T12" i="52" s="1"/>
  <c r="P13" i="52"/>
  <c r="T13" i="52" s="1"/>
  <c r="P43" i="52"/>
  <c r="T43" i="52" s="1"/>
  <c r="P14" i="52"/>
  <c r="T14" i="52" s="1"/>
  <c r="P15" i="52"/>
  <c r="T15" i="52" s="1"/>
  <c r="P16" i="52"/>
  <c r="T16" i="52" s="1"/>
  <c r="P42" i="52"/>
  <c r="T42" i="52" s="1"/>
  <c r="P6" i="52"/>
  <c r="T6" i="52" s="1"/>
  <c r="P5" i="52"/>
  <c r="T5" i="52" s="1"/>
  <c r="P4" i="52"/>
  <c r="AD84" i="43" l="1"/>
  <c r="AC84" i="43"/>
  <c r="AA84" i="43"/>
  <c r="AB84" i="43"/>
  <c r="Z84" i="43"/>
  <c r="Y84" i="43"/>
  <c r="AC57" i="43"/>
  <c r="AD58" i="43"/>
  <c r="AC58" i="43"/>
  <c r="AD57" i="43"/>
  <c r="AE58" i="43"/>
  <c r="AE57" i="43"/>
  <c r="AA57" i="43"/>
  <c r="AB58" i="43"/>
  <c r="Y58" i="43"/>
  <c r="Y57" i="43"/>
  <c r="Z58" i="43"/>
  <c r="AB57" i="43"/>
  <c r="Z57" i="43"/>
  <c r="AA58" i="43"/>
  <c r="AB14" i="43"/>
  <c r="AD25" i="43"/>
  <c r="Z27" i="43"/>
  <c r="AB36" i="43"/>
  <c r="AD37" i="43"/>
  <c r="Z39" i="43"/>
  <c r="AB40" i="43"/>
  <c r="AD41" i="43"/>
  <c r="AC14" i="43"/>
  <c r="Y26" i="43"/>
  <c r="AA27" i="43"/>
  <c r="AC36" i="43"/>
  <c r="Y38" i="43"/>
  <c r="AA39" i="43"/>
  <c r="AC40" i="43"/>
  <c r="Y42" i="43"/>
  <c r="AD14" i="43"/>
  <c r="AB26" i="43"/>
  <c r="Z36" i="43"/>
  <c r="Z38" i="43"/>
  <c r="AD39" i="43"/>
  <c r="AB41" i="43"/>
  <c r="Y76" i="43"/>
  <c r="AA77" i="43"/>
  <c r="AC59" i="43"/>
  <c r="AA78" i="43"/>
  <c r="AC79" i="43"/>
  <c r="Y81" i="43"/>
  <c r="AA82" i="43"/>
  <c r="AC83" i="43"/>
  <c r="Y69" i="43"/>
  <c r="AA70" i="43"/>
  <c r="AC71" i="43"/>
  <c r="Y73" i="43"/>
  <c r="Y25" i="43"/>
  <c r="AC26" i="43"/>
  <c r="AA36" i="43"/>
  <c r="AA38" i="43"/>
  <c r="Y40" i="43"/>
  <c r="AC41" i="43"/>
  <c r="Z76" i="43"/>
  <c r="AB77" i="43"/>
  <c r="AD59" i="43"/>
  <c r="AB78" i="43"/>
  <c r="AD79" i="43"/>
  <c r="Z81" i="43"/>
  <c r="AB82" i="43"/>
  <c r="AD83" i="43"/>
  <c r="Z69" i="43"/>
  <c r="AB70" i="43"/>
  <c r="AD71" i="43"/>
  <c r="Z73" i="43"/>
  <c r="Z25" i="43"/>
  <c r="AD26" i="43"/>
  <c r="AD36" i="43"/>
  <c r="AB38" i="43"/>
  <c r="Z40" i="43"/>
  <c r="Z42" i="43"/>
  <c r="Y75" i="43"/>
  <c r="AA76" i="43"/>
  <c r="AC77" i="43"/>
  <c r="Y60" i="43"/>
  <c r="AC78" i="43"/>
  <c r="Y80" i="43"/>
  <c r="AA81" i="43"/>
  <c r="AC82" i="43"/>
  <c r="Y68" i="43"/>
  <c r="AA69" i="43"/>
  <c r="AC70" i="43"/>
  <c r="Y72" i="43"/>
  <c r="AA73" i="43"/>
  <c r="Z26" i="43"/>
  <c r="Z37" i="43"/>
  <c r="AC39" i="43"/>
  <c r="AC42" i="43"/>
  <c r="AC76" i="43"/>
  <c r="AB59" i="43"/>
  <c r="Z80" i="43"/>
  <c r="Y82" i="43"/>
  <c r="AA68" i="43"/>
  <c r="Z70" i="43"/>
  <c r="AB72" i="43"/>
  <c r="AA26" i="43"/>
  <c r="AA37" i="43"/>
  <c r="AA40" i="43"/>
  <c r="AD42" i="43"/>
  <c r="AD76" i="43"/>
  <c r="Z60" i="43"/>
  <c r="Y78" i="43"/>
  <c r="AA80" i="43"/>
  <c r="Z82" i="43"/>
  <c r="AB68" i="43"/>
  <c r="AD70" i="43"/>
  <c r="AC72" i="43"/>
  <c r="Y24" i="43"/>
  <c r="AA14" i="43"/>
  <c r="AC27" i="43"/>
  <c r="Z41" i="43"/>
  <c r="Y14" i="43"/>
  <c r="Y27" i="43"/>
  <c r="AB37" i="43"/>
  <c r="AD40" i="43"/>
  <c r="Z75" i="43"/>
  <c r="Y77" i="43"/>
  <c r="AA60" i="43"/>
  <c r="Z78" i="43"/>
  <c r="AB80" i="43"/>
  <c r="AD82" i="43"/>
  <c r="AC68" i="43"/>
  <c r="Y71" i="43"/>
  <c r="AD72" i="43"/>
  <c r="Z24" i="43"/>
  <c r="AE20" i="43"/>
  <c r="AA24" i="43"/>
  <c r="AC38" i="43"/>
  <c r="Z14" i="43"/>
  <c r="AB27" i="43"/>
  <c r="AC37" i="43"/>
  <c r="Y41" i="43"/>
  <c r="AA75" i="43"/>
  <c r="Z77" i="43"/>
  <c r="AB60" i="43"/>
  <c r="AD78" i="43"/>
  <c r="AC80" i="43"/>
  <c r="Y83" i="43"/>
  <c r="AD68" i="43"/>
  <c r="Z71" i="43"/>
  <c r="AB73" i="43"/>
  <c r="AB25" i="43"/>
  <c r="AA41" i="43"/>
  <c r="AB75" i="43"/>
  <c r="AC60" i="43"/>
  <c r="AD80" i="43"/>
  <c r="AB69" i="43"/>
  <c r="AC73" i="43"/>
  <c r="AD77" i="43"/>
  <c r="Y79" i="43"/>
  <c r="Z83" i="43"/>
  <c r="AA83" i="43"/>
  <c r="AC25" i="43"/>
  <c r="AA42" i="43"/>
  <c r="AC75" i="43"/>
  <c r="AD60" i="43"/>
  <c r="AB81" i="43"/>
  <c r="AC69" i="43"/>
  <c r="AD73" i="43"/>
  <c r="AD38" i="43"/>
  <c r="Y59" i="43"/>
  <c r="Z79" i="43"/>
  <c r="AB71" i="43"/>
  <c r="AA79" i="43"/>
  <c r="AB83" i="43"/>
  <c r="AB39" i="43"/>
  <c r="AB79" i="43"/>
  <c r="AA72" i="43"/>
  <c r="AD27" i="43"/>
  <c r="AB42" i="43"/>
  <c r="AD75" i="43"/>
  <c r="AC81" i="43"/>
  <c r="AD69" i="43"/>
  <c r="Y39" i="43"/>
  <c r="Z59" i="43"/>
  <c r="Z72" i="43"/>
  <c r="AA25" i="43"/>
  <c r="AA59" i="43"/>
  <c r="Z68" i="43"/>
  <c r="Y36" i="43"/>
  <c r="AB76" i="43"/>
  <c r="AD81" i="43"/>
  <c r="Y70" i="43"/>
  <c r="Y37" i="43"/>
  <c r="AA71" i="43"/>
  <c r="AE36" i="43"/>
  <c r="AE52" i="43"/>
  <c r="AE37" i="43"/>
  <c r="AE21" i="43"/>
  <c r="AE16" i="43"/>
  <c r="AE22" i="43"/>
  <c r="AE18" i="43"/>
  <c r="AE14" i="43"/>
  <c r="AE23" i="43"/>
  <c r="AE15" i="43"/>
  <c r="AE24" i="43"/>
  <c r="AE17" i="43"/>
  <c r="AE19" i="43"/>
  <c r="AC3" i="39"/>
  <c r="Z17" i="43"/>
  <c r="AG7" i="39"/>
  <c r="AI7" i="39" s="1"/>
  <c r="AG6" i="39"/>
  <c r="AI6" i="39" s="1"/>
  <c r="AG4" i="39"/>
  <c r="AI4" i="39" s="1"/>
  <c r="AG5" i="39"/>
  <c r="AI5" i="39" s="1"/>
  <c r="AG3" i="39"/>
  <c r="AI3" i="39" s="1"/>
  <c r="N33" i="38" l="1"/>
  <c r="N34" i="38"/>
  <c r="N35" i="38"/>
  <c r="D33" i="38"/>
  <c r="H33" i="38"/>
  <c r="D34" i="38"/>
  <c r="H34" i="38"/>
  <c r="D35" i="38"/>
  <c r="H35" i="38"/>
  <c r="H50" i="38"/>
  <c r="X30" i="38"/>
  <c r="X29" i="38"/>
  <c r="AE4" i="38"/>
  <c r="AE5" i="38"/>
  <c r="AE6" i="38"/>
  <c r="AE7" i="38"/>
  <c r="AE8" i="38"/>
  <c r="AE9" i="38"/>
  <c r="AE10" i="38"/>
  <c r="AE11" i="38"/>
  <c r="AE12" i="38"/>
  <c r="AE13" i="38"/>
  <c r="AE14" i="38"/>
  <c r="AE15" i="38"/>
  <c r="AE16" i="38"/>
  <c r="AE17" i="38"/>
  <c r="AE18" i="38"/>
  <c r="AE19" i="38"/>
  <c r="AE20" i="38"/>
  <c r="AE21" i="38"/>
  <c r="AE22" i="38"/>
  <c r="AE23" i="38"/>
  <c r="AE24" i="38"/>
  <c r="AE25" i="38"/>
  <c r="AE26" i="38"/>
  <c r="AE27" i="38"/>
  <c r="AE28" i="38"/>
  <c r="AE29" i="38"/>
  <c r="AE30" i="38"/>
  <c r="AE3" i="38"/>
  <c r="AH47" i="38"/>
  <c r="AH48" i="38"/>
  <c r="AI4" i="38" l="1"/>
  <c r="AI5" i="38"/>
  <c r="AI6" i="38"/>
  <c r="AI7" i="38"/>
  <c r="AI3" i="38"/>
  <c r="AF4" i="38"/>
  <c r="AG4" i="38"/>
  <c r="AF5" i="38"/>
  <c r="AG5" i="38"/>
  <c r="AF6" i="38"/>
  <c r="AG6" i="38"/>
  <c r="AF7" i="38"/>
  <c r="AG7" i="38"/>
  <c r="AG3" i="38"/>
  <c r="AF3" i="38"/>
  <c r="D49" i="38"/>
  <c r="H49" i="38" s="1"/>
  <c r="D48" i="38"/>
  <c r="H48" i="38" s="1"/>
  <c r="D47" i="38"/>
  <c r="H47" i="38" s="1"/>
  <c r="D46" i="38"/>
  <c r="H46" i="38" s="1"/>
  <c r="D45" i="38"/>
  <c r="H45" i="38" s="1"/>
  <c r="D44" i="38"/>
  <c r="H44" i="38" s="1"/>
  <c r="D27" i="38"/>
  <c r="H27" i="38" s="1"/>
  <c r="D9" i="38"/>
  <c r="H9" i="38" s="1"/>
  <c r="D26" i="38"/>
  <c r="H26" i="38" s="1"/>
  <c r="D22" i="38"/>
  <c r="H22" i="38" s="1"/>
  <c r="D6" i="38"/>
  <c r="H6" i="38" s="1"/>
  <c r="D13" i="38"/>
  <c r="H13" i="38" s="1"/>
  <c r="D18" i="38"/>
  <c r="H18" i="38" s="1"/>
  <c r="D11" i="38"/>
  <c r="H11" i="38" s="1"/>
  <c r="D3" i="38"/>
  <c r="H3" i="38" s="1"/>
  <c r="D14" i="38"/>
  <c r="H14" i="38" s="1"/>
  <c r="D24" i="38"/>
  <c r="H24" i="38" s="1"/>
  <c r="D29" i="38"/>
  <c r="H29" i="38" s="1"/>
  <c r="D23" i="38"/>
  <c r="H23" i="38" s="1"/>
  <c r="D28" i="38"/>
  <c r="H28" i="38" s="1"/>
  <c r="D20" i="38"/>
  <c r="H20" i="38" s="1"/>
  <c r="D16" i="38"/>
  <c r="H16" i="38" s="1"/>
  <c r="D7" i="38"/>
  <c r="H7" i="38" s="1"/>
  <c r="D15" i="38"/>
  <c r="H15" i="38" s="1"/>
  <c r="D5" i="38"/>
  <c r="H5" i="38" s="1"/>
  <c r="D12" i="38"/>
  <c r="H12" i="38" s="1"/>
  <c r="D21" i="38"/>
  <c r="H21" i="38" s="1"/>
  <c r="D30" i="38"/>
  <c r="H30" i="38" s="1"/>
  <c r="D17" i="38"/>
  <c r="H17" i="38" s="1"/>
  <c r="D8" i="38"/>
  <c r="H8" i="38" s="1"/>
  <c r="D19" i="38"/>
  <c r="H19" i="38" s="1"/>
  <c r="AD19" i="38" s="1"/>
  <c r="D25" i="38"/>
  <c r="H25" i="38" s="1"/>
  <c r="D10" i="38"/>
  <c r="H10" i="38" s="1"/>
  <c r="D4" i="38"/>
  <c r="H4" i="38" s="1"/>
  <c r="N4" i="38"/>
  <c r="N10" i="38"/>
  <c r="N25" i="38"/>
  <c r="O25" i="38" s="1"/>
  <c r="N19" i="38"/>
  <c r="N8" i="38"/>
  <c r="O8" i="38" s="1"/>
  <c r="N17" i="38"/>
  <c r="N30" i="38"/>
  <c r="O30" i="38" s="1"/>
  <c r="N21" i="38"/>
  <c r="AT68" i="43"/>
  <c r="AS68" i="43"/>
  <c r="AR68" i="43"/>
  <c r="AP68" i="43"/>
  <c r="AO68" i="43"/>
  <c r="R9" i="51"/>
  <c r="V9" i="51" s="1"/>
  <c r="T84" i="43" l="1"/>
  <c r="U84" i="43"/>
  <c r="S84" i="43"/>
  <c r="V84" i="43"/>
  <c r="R84" i="43"/>
  <c r="Q84" i="43"/>
  <c r="W57" i="43"/>
  <c r="W58" i="43"/>
  <c r="V58" i="43"/>
  <c r="Q57" i="43"/>
  <c r="Q58" i="43"/>
  <c r="U57" i="43"/>
  <c r="U58" i="43"/>
  <c r="R57" i="43"/>
  <c r="R58" i="43"/>
  <c r="S57" i="43"/>
  <c r="S58" i="43"/>
  <c r="V57" i="43"/>
  <c r="T57" i="43"/>
  <c r="T58" i="43"/>
  <c r="U29" i="43"/>
  <c r="Q52" i="43"/>
  <c r="T29" i="43"/>
  <c r="S68" i="43"/>
  <c r="U69" i="43"/>
  <c r="Q71" i="43"/>
  <c r="S72" i="43"/>
  <c r="U73" i="43"/>
  <c r="Q76" i="43"/>
  <c r="S77" i="43"/>
  <c r="U59" i="43"/>
  <c r="S78" i="43"/>
  <c r="U79" i="43"/>
  <c r="Q81" i="43"/>
  <c r="S82" i="43"/>
  <c r="U83" i="43"/>
  <c r="V52" i="43"/>
  <c r="V68" i="43"/>
  <c r="S70" i="43"/>
  <c r="V71" i="43"/>
  <c r="S73" i="43"/>
  <c r="V75" i="43"/>
  <c r="T77" i="43"/>
  <c r="Q60" i="43"/>
  <c r="Q79" i="43"/>
  <c r="T80" i="43"/>
  <c r="Q82" i="43"/>
  <c r="T83" i="43"/>
  <c r="V29" i="43"/>
  <c r="Q69" i="43"/>
  <c r="T70" i="43"/>
  <c r="Q72" i="43"/>
  <c r="T73" i="43"/>
  <c r="R76" i="43"/>
  <c r="U77" i="43"/>
  <c r="R60" i="43"/>
  <c r="R79" i="43"/>
  <c r="U80" i="43"/>
  <c r="R82" i="43"/>
  <c r="V83" i="43"/>
  <c r="S29" i="43"/>
  <c r="R69" i="43"/>
  <c r="U70" i="43"/>
  <c r="R72" i="43"/>
  <c r="V73" i="43"/>
  <c r="S76" i="43"/>
  <c r="V77" i="43"/>
  <c r="S60" i="43"/>
  <c r="S79" i="43"/>
  <c r="V80" i="43"/>
  <c r="T82" i="43"/>
  <c r="R29" i="43"/>
  <c r="R68" i="43"/>
  <c r="V70" i="43"/>
  <c r="Q73" i="43"/>
  <c r="U76" i="43"/>
  <c r="V59" i="43"/>
  <c r="T78" i="43"/>
  <c r="R81" i="43"/>
  <c r="R83" i="43"/>
  <c r="Q29" i="43"/>
  <c r="T68" i="43"/>
  <c r="R71" i="43"/>
  <c r="R73" i="43"/>
  <c r="V76" i="43"/>
  <c r="T60" i="43"/>
  <c r="U78" i="43"/>
  <c r="S81" i="43"/>
  <c r="S83" i="43"/>
  <c r="R34" i="43"/>
  <c r="Q37" i="43"/>
  <c r="S39" i="43"/>
  <c r="Q35" i="43"/>
  <c r="R52" i="43"/>
  <c r="U68" i="43"/>
  <c r="S71" i="43"/>
  <c r="Q75" i="43"/>
  <c r="Q77" i="43"/>
  <c r="U60" i="43"/>
  <c r="V78" i="43"/>
  <c r="T81" i="43"/>
  <c r="S34" i="43"/>
  <c r="R37" i="43"/>
  <c r="S69" i="43"/>
  <c r="T71" i="43"/>
  <c r="R75" i="43"/>
  <c r="R77" i="43"/>
  <c r="V60" i="43"/>
  <c r="T79" i="43"/>
  <c r="U81" i="43"/>
  <c r="S37" i="43"/>
  <c r="W20" i="43"/>
  <c r="U71" i="43"/>
  <c r="Q59" i="43"/>
  <c r="V79" i="43"/>
  <c r="R38" i="43"/>
  <c r="T69" i="43"/>
  <c r="S75" i="43"/>
  <c r="V81" i="43"/>
  <c r="T52" i="43"/>
  <c r="T75" i="43"/>
  <c r="U82" i="43"/>
  <c r="T72" i="43"/>
  <c r="R59" i="43"/>
  <c r="Q80" i="43"/>
  <c r="Q34" i="43"/>
  <c r="S38" i="43"/>
  <c r="R35" i="43"/>
  <c r="Q36" i="43"/>
  <c r="V69" i="43"/>
  <c r="U52" i="43"/>
  <c r="Q70" i="43"/>
  <c r="Q78" i="43"/>
  <c r="V82" i="43"/>
  <c r="Q83" i="43"/>
  <c r="Q38" i="43"/>
  <c r="U72" i="43"/>
  <c r="S59" i="43"/>
  <c r="R80" i="43"/>
  <c r="Q39" i="43"/>
  <c r="R36" i="43"/>
  <c r="U75" i="43"/>
  <c r="S36" i="43"/>
  <c r="R70" i="43"/>
  <c r="T76" i="43"/>
  <c r="R78" i="43"/>
  <c r="Q68" i="43"/>
  <c r="V72" i="43"/>
  <c r="T59" i="43"/>
  <c r="S80" i="43"/>
  <c r="S35" i="43"/>
  <c r="R39" i="43"/>
  <c r="S52" i="43"/>
  <c r="W36" i="43"/>
  <c r="W52" i="43"/>
  <c r="R16" i="43"/>
  <c r="S14" i="43"/>
  <c r="R24" i="43"/>
  <c r="R14" i="43"/>
  <c r="R17" i="43"/>
  <c r="T8" i="43"/>
  <c r="T15" i="43"/>
  <c r="T24" i="43"/>
  <c r="T32" i="43"/>
  <c r="T41" i="43"/>
  <c r="T48" i="43"/>
  <c r="T55" i="43"/>
  <c r="T63" i="43"/>
  <c r="T74" i="43"/>
  <c r="U22" i="43"/>
  <c r="U30" i="43"/>
  <c r="U39" i="43"/>
  <c r="U53" i="43"/>
  <c r="U61" i="43"/>
  <c r="U9" i="43"/>
  <c r="V6" i="43"/>
  <c r="V13" i="43"/>
  <c r="V22" i="43"/>
  <c r="V30" i="43"/>
  <c r="V39" i="43"/>
  <c r="V53" i="43"/>
  <c r="V61" i="43"/>
  <c r="T19" i="43"/>
  <c r="U17" i="43"/>
  <c r="U43" i="43"/>
  <c r="V10" i="43"/>
  <c r="V26" i="43"/>
  <c r="T12" i="43"/>
  <c r="T46" i="43"/>
  <c r="U35" i="43"/>
  <c r="V35" i="43"/>
  <c r="V19" i="43"/>
  <c r="V45" i="43"/>
  <c r="T7" i="43"/>
  <c r="T40" i="43"/>
  <c r="T9" i="43"/>
  <c r="T16" i="43"/>
  <c r="T25" i="43"/>
  <c r="T33" i="43"/>
  <c r="T42" i="43"/>
  <c r="T49" i="43"/>
  <c r="T56" i="43"/>
  <c r="T4" i="43"/>
  <c r="U23" i="43"/>
  <c r="U31" i="43"/>
  <c r="U40" i="43"/>
  <c r="U47" i="43"/>
  <c r="U54" i="43"/>
  <c r="U62" i="43"/>
  <c r="U10" i="43"/>
  <c r="V7" i="43"/>
  <c r="V14" i="43"/>
  <c r="V23" i="43"/>
  <c r="V31" i="43"/>
  <c r="V40" i="43"/>
  <c r="V47" i="43"/>
  <c r="V54" i="43"/>
  <c r="V62" i="43"/>
  <c r="T28" i="43"/>
  <c r="U12" i="43"/>
  <c r="T20" i="43"/>
  <c r="U44" i="43"/>
  <c r="U13" i="43"/>
  <c r="V44" i="43"/>
  <c r="T13" i="43"/>
  <c r="U19" i="43"/>
  <c r="U4" i="43"/>
  <c r="V51" i="43"/>
  <c r="T31" i="43"/>
  <c r="T62" i="43"/>
  <c r="T10" i="43"/>
  <c r="T17" i="43"/>
  <c r="T26" i="43"/>
  <c r="T34" i="43"/>
  <c r="T43" i="43"/>
  <c r="U15" i="43"/>
  <c r="U24" i="43"/>
  <c r="U32" i="43"/>
  <c r="U41" i="43"/>
  <c r="U48" i="43"/>
  <c r="U55" i="43"/>
  <c r="U63" i="43"/>
  <c r="U74" i="43"/>
  <c r="V8" i="43"/>
  <c r="V15" i="43"/>
  <c r="V24" i="43"/>
  <c r="V32" i="43"/>
  <c r="V41" i="43"/>
  <c r="V48" i="43"/>
  <c r="V55" i="43"/>
  <c r="V63" i="43"/>
  <c r="V74" i="43"/>
  <c r="V4" i="43"/>
  <c r="T11" i="43"/>
  <c r="T45" i="43"/>
  <c r="U34" i="43"/>
  <c r="V17" i="43"/>
  <c r="V43" i="43"/>
  <c r="T5" i="43"/>
  <c r="T38" i="43"/>
  <c r="T36" i="43"/>
  <c r="U18" i="43"/>
  <c r="U50" i="43"/>
  <c r="U6" i="43"/>
  <c r="V18" i="43"/>
  <c r="V27" i="43"/>
  <c r="V50" i="43"/>
  <c r="T6" i="43"/>
  <c r="T22" i="43"/>
  <c r="T39" i="43"/>
  <c r="T53" i="43"/>
  <c r="T61" i="43"/>
  <c r="U37" i="43"/>
  <c r="U51" i="43"/>
  <c r="V11" i="43"/>
  <c r="V37" i="43"/>
  <c r="T14" i="43"/>
  <c r="T47" i="43"/>
  <c r="T18" i="43"/>
  <c r="T27" i="43"/>
  <c r="T35" i="43"/>
  <c r="T44" i="43"/>
  <c r="T50" i="43"/>
  <c r="U16" i="43"/>
  <c r="U25" i="43"/>
  <c r="U33" i="43"/>
  <c r="U42" i="43"/>
  <c r="U49" i="43"/>
  <c r="U56" i="43"/>
  <c r="U14" i="43"/>
  <c r="U11" i="43"/>
  <c r="V9" i="43"/>
  <c r="V16" i="43"/>
  <c r="V25" i="43"/>
  <c r="V33" i="43"/>
  <c r="V42" i="43"/>
  <c r="V49" i="43"/>
  <c r="V56" i="43"/>
  <c r="T37" i="43"/>
  <c r="T51" i="43"/>
  <c r="U26" i="43"/>
  <c r="U5" i="43"/>
  <c r="V34" i="43"/>
  <c r="T21" i="43"/>
  <c r="U27" i="43"/>
  <c r="T30" i="43"/>
  <c r="U28" i="43"/>
  <c r="U45" i="43"/>
  <c r="U7" i="43"/>
  <c r="V28" i="43"/>
  <c r="T23" i="43"/>
  <c r="T54" i="43"/>
  <c r="V5" i="43"/>
  <c r="V20" i="43"/>
  <c r="U8" i="43"/>
  <c r="V12" i="43"/>
  <c r="V21" i="43"/>
  <c r="V36" i="43"/>
  <c r="U20" i="43"/>
  <c r="V46" i="43"/>
  <c r="U21" i="43"/>
  <c r="V38" i="43"/>
  <c r="U46" i="43"/>
  <c r="U36" i="43"/>
  <c r="U38" i="43"/>
  <c r="S10" i="43"/>
  <c r="S23" i="43"/>
  <c r="S40" i="43"/>
  <c r="S5" i="43"/>
  <c r="Q24" i="43"/>
  <c r="Q44" i="43"/>
  <c r="Q7" i="43"/>
  <c r="Q31" i="43"/>
  <c r="S19" i="43"/>
  <c r="S54" i="43"/>
  <c r="Q55" i="43"/>
  <c r="S12" i="43"/>
  <c r="S24" i="43"/>
  <c r="S44" i="43"/>
  <c r="Q15" i="43"/>
  <c r="Q25" i="43"/>
  <c r="Q47" i="43"/>
  <c r="Q9" i="43"/>
  <c r="Q10" i="43"/>
  <c r="S30" i="43"/>
  <c r="Q19" i="43"/>
  <c r="S31" i="43"/>
  <c r="Q32" i="43"/>
  <c r="S15" i="43"/>
  <c r="S25" i="43"/>
  <c r="S47" i="43"/>
  <c r="Q16" i="43"/>
  <c r="Q28" i="43"/>
  <c r="Q48" i="43"/>
  <c r="S17" i="43"/>
  <c r="S53" i="43"/>
  <c r="Q54" i="43"/>
  <c r="Q5" i="43"/>
  <c r="S6" i="43"/>
  <c r="Q21" i="43"/>
  <c r="S16" i="43"/>
  <c r="S28" i="43"/>
  <c r="S48" i="43"/>
  <c r="Q17" i="43"/>
  <c r="Q30" i="43"/>
  <c r="Q53" i="43"/>
  <c r="Q12" i="43"/>
  <c r="S7" i="43"/>
  <c r="S21" i="43"/>
  <c r="S32" i="43"/>
  <c r="S55" i="43"/>
  <c r="Q22" i="43"/>
  <c r="Q33" i="43"/>
  <c r="Q56" i="43"/>
  <c r="S9" i="43"/>
  <c r="S22" i="43"/>
  <c r="S33" i="43"/>
  <c r="S56" i="43"/>
  <c r="Q23" i="43"/>
  <c r="Q40" i="43"/>
  <c r="Q6" i="43"/>
  <c r="Q11" i="43"/>
  <c r="Q43" i="43"/>
  <c r="Q14" i="43"/>
  <c r="S43" i="43"/>
  <c r="S49" i="43"/>
  <c r="Q61" i="43"/>
  <c r="S62" i="43"/>
  <c r="Q51" i="43"/>
  <c r="Q45" i="43"/>
  <c r="S18" i="43"/>
  <c r="S42" i="43"/>
  <c r="Q74" i="43"/>
  <c r="Q27" i="43"/>
  <c r="Q50" i="43"/>
  <c r="S61" i="43"/>
  <c r="Q13" i="43"/>
  <c r="Q63" i="43"/>
  <c r="S63" i="43"/>
  <c r="Q18" i="43"/>
  <c r="S26" i="43"/>
  <c r="S74" i="43"/>
  <c r="Q41" i="43"/>
  <c r="S20" i="43"/>
  <c r="Q46" i="43"/>
  <c r="S13" i="43"/>
  <c r="Q8" i="43"/>
  <c r="Q26" i="43"/>
  <c r="S46" i="43"/>
  <c r="Q49" i="43"/>
  <c r="S50" i="43"/>
  <c r="Q62" i="43"/>
  <c r="Q42" i="43"/>
  <c r="S27" i="43"/>
  <c r="S41" i="43"/>
  <c r="S11" i="43"/>
  <c r="W9" i="43"/>
  <c r="W16" i="43"/>
  <c r="W25" i="43"/>
  <c r="W34" i="43"/>
  <c r="W43" i="43"/>
  <c r="W27" i="43"/>
  <c r="W45" i="43"/>
  <c r="W4" i="43"/>
  <c r="W11" i="43"/>
  <c r="W19" i="43"/>
  <c r="W28" i="43"/>
  <c r="W38" i="43"/>
  <c r="W46" i="43"/>
  <c r="W5" i="43"/>
  <c r="W12" i="43"/>
  <c r="W21" i="43"/>
  <c r="W29" i="43"/>
  <c r="W39" i="43"/>
  <c r="W53" i="43"/>
  <c r="W61" i="43"/>
  <c r="W32" i="43"/>
  <c r="W6" i="43"/>
  <c r="W13" i="43"/>
  <c r="W22" i="43"/>
  <c r="W30" i="43"/>
  <c r="W40" i="43"/>
  <c r="W47" i="43"/>
  <c r="W54" i="43"/>
  <c r="W62" i="43"/>
  <c r="W7" i="43"/>
  <c r="W14" i="43"/>
  <c r="W23" i="43"/>
  <c r="W31" i="43"/>
  <c r="W41" i="43"/>
  <c r="W48" i="43"/>
  <c r="W55" i="43"/>
  <c r="W63" i="43"/>
  <c r="W8" i="43"/>
  <c r="W15" i="43"/>
  <c r="W24" i="43"/>
  <c r="W33" i="43"/>
  <c r="W42" i="43"/>
  <c r="W49" i="43"/>
  <c r="W10" i="43"/>
  <c r="W17" i="43"/>
  <c r="W26" i="43"/>
  <c r="W35" i="43"/>
  <c r="W44" i="43"/>
  <c r="W50" i="43"/>
  <c r="W18" i="43"/>
  <c r="W37" i="43"/>
  <c r="W51" i="43"/>
  <c r="W56" i="43"/>
  <c r="AD29" i="38"/>
  <c r="AD22" i="38"/>
  <c r="AD20" i="38"/>
  <c r="AD10" i="38"/>
  <c r="AD30" i="38"/>
  <c r="AD26" i="38"/>
  <c r="AD3" i="38"/>
  <c r="AD27" i="38"/>
  <c r="AD18" i="38"/>
  <c r="AD24" i="38"/>
  <c r="AD25" i="38"/>
  <c r="AD28" i="38"/>
  <c r="AD14" i="38"/>
  <c r="AD23" i="38"/>
  <c r="AD4" i="38"/>
  <c r="AD21" i="38"/>
  <c r="AD9" i="38"/>
  <c r="AD8" i="38"/>
  <c r="AD5" i="38"/>
  <c r="AD16" i="38"/>
  <c r="AD11" i="38"/>
  <c r="AD15" i="38"/>
  <c r="AD7" i="38"/>
  <c r="AD17" i="38"/>
  <c r="AD6" i="38"/>
  <c r="AD13" i="38"/>
  <c r="AD12" i="38"/>
  <c r="AH3" i="38"/>
  <c r="AJ3" i="38" s="1"/>
  <c r="X68" i="43"/>
  <c r="AH6" i="38"/>
  <c r="O19" i="38"/>
  <c r="AH7" i="38" s="1"/>
  <c r="O21" i="38"/>
  <c r="O17" i="38"/>
  <c r="O10" i="38"/>
  <c r="O4" i="38"/>
  <c r="AH4" i="38"/>
  <c r="R26" i="51"/>
  <c r="V26" i="51" s="1"/>
  <c r="R27" i="51"/>
  <c r="V27" i="51" s="1"/>
  <c r="R28" i="51"/>
  <c r="V28" i="51" s="1"/>
  <c r="R29" i="51"/>
  <c r="V29" i="51" s="1"/>
  <c r="R30" i="51"/>
  <c r="V30" i="51" s="1"/>
  <c r="R31" i="51"/>
  <c r="V31" i="51" s="1"/>
  <c r="R32" i="51"/>
  <c r="V32" i="51" s="1"/>
  <c r="R33" i="51"/>
  <c r="V33" i="51" s="1"/>
  <c r="R56" i="51"/>
  <c r="V56" i="51" s="1"/>
  <c r="R57" i="51"/>
  <c r="V57" i="51" s="1"/>
  <c r="R5" i="51"/>
  <c r="V5" i="51" s="1"/>
  <c r="R6" i="51"/>
  <c r="V6" i="51" s="1"/>
  <c r="R7" i="51"/>
  <c r="V7" i="51" s="1"/>
  <c r="R8" i="51"/>
  <c r="V8" i="51" s="1"/>
  <c r="R10" i="51"/>
  <c r="V10" i="51" s="1"/>
  <c r="R52" i="51"/>
  <c r="V52" i="51" s="1"/>
  <c r="R11" i="51"/>
  <c r="V11" i="51" s="1"/>
  <c r="R12" i="51"/>
  <c r="V12" i="51" s="1"/>
  <c r="R46" i="51"/>
  <c r="V46" i="51" s="1"/>
  <c r="R53" i="51"/>
  <c r="V53" i="51" s="1"/>
  <c r="R13" i="51"/>
  <c r="V13" i="51" s="1"/>
  <c r="R14" i="51"/>
  <c r="V14" i="51" s="1"/>
  <c r="R15" i="51"/>
  <c r="V15" i="51" s="1"/>
  <c r="R47" i="51"/>
  <c r="V47" i="51" s="1"/>
  <c r="R16" i="51"/>
  <c r="V16" i="51" s="1"/>
  <c r="R17" i="51"/>
  <c r="V17" i="51" s="1"/>
  <c r="R48" i="51"/>
  <c r="V48" i="51" s="1"/>
  <c r="R49" i="51"/>
  <c r="V49" i="51" s="1"/>
  <c r="R18" i="51"/>
  <c r="V18" i="51" s="1"/>
  <c r="R19" i="51"/>
  <c r="V19" i="51" s="1"/>
  <c r="R20" i="51"/>
  <c r="V20" i="51" s="1"/>
  <c r="R54" i="51"/>
  <c r="V54" i="51" s="1"/>
  <c r="R21" i="51"/>
  <c r="V21" i="51" s="1"/>
  <c r="R22" i="51"/>
  <c r="V22" i="51" s="1"/>
  <c r="R23" i="51"/>
  <c r="V23" i="51" s="1"/>
  <c r="R55" i="51"/>
  <c r="V55" i="51" s="1"/>
  <c r="R24" i="51"/>
  <c r="V24" i="51" s="1"/>
  <c r="R25" i="51"/>
  <c r="V25" i="51" s="1"/>
  <c r="R4" i="51"/>
  <c r="V4" i="51" s="1"/>
  <c r="AH5" i="38" l="1"/>
  <c r="M53" i="50"/>
  <c r="G53" i="50"/>
  <c r="M52" i="50"/>
  <c r="G52" i="50"/>
  <c r="M51" i="50"/>
  <c r="G51" i="50"/>
  <c r="M50" i="50"/>
  <c r="G50" i="50"/>
  <c r="S38" i="50"/>
  <c r="M38" i="50"/>
  <c r="S37" i="50"/>
  <c r="M37" i="50"/>
  <c r="S36" i="50"/>
  <c r="M36" i="50"/>
  <c r="S35" i="50"/>
  <c r="M35" i="50"/>
  <c r="S34" i="50"/>
  <c r="M34" i="50"/>
  <c r="S33" i="50"/>
  <c r="M33" i="50"/>
  <c r="M32" i="50"/>
  <c r="N32" i="50" s="1"/>
  <c r="Z31" i="50"/>
  <c r="T31" i="50"/>
  <c r="S31" i="50"/>
  <c r="M31" i="50"/>
  <c r="N31" i="50" s="1"/>
  <c r="Z30" i="50"/>
  <c r="T30" i="50"/>
  <c r="S30" i="50"/>
  <c r="M30" i="50"/>
  <c r="N30" i="50" s="1"/>
  <c r="Z29" i="50"/>
  <c r="S29" i="50"/>
  <c r="M29" i="50"/>
  <c r="N29" i="50" s="1"/>
  <c r="Z28" i="50"/>
  <c r="S28" i="50"/>
  <c r="M27" i="50"/>
  <c r="N27" i="50" s="1"/>
  <c r="Z27" i="50"/>
  <c r="S27" i="50"/>
  <c r="M26" i="50"/>
  <c r="N26" i="50" s="1"/>
  <c r="Z26" i="50"/>
  <c r="S26" i="50"/>
  <c r="M25" i="50"/>
  <c r="N25" i="50" s="1"/>
  <c r="Z25" i="50"/>
  <c r="S25" i="50"/>
  <c r="M24" i="50"/>
  <c r="N24" i="50" s="1"/>
  <c r="Z24" i="50"/>
  <c r="S24" i="50"/>
  <c r="M23" i="50"/>
  <c r="N23" i="50" s="1"/>
  <c r="Z23" i="50"/>
  <c r="S23" i="50"/>
  <c r="M22" i="50"/>
  <c r="N22" i="50" s="1"/>
  <c r="Z22" i="50"/>
  <c r="S22" i="50"/>
  <c r="M21" i="50"/>
  <c r="N21" i="50" s="1"/>
  <c r="Z21" i="50"/>
  <c r="S21" i="50"/>
  <c r="M28" i="50"/>
  <c r="N28" i="50" s="1"/>
  <c r="Z20" i="50"/>
  <c r="S20" i="50"/>
  <c r="M20" i="50"/>
  <c r="N20" i="50" s="1"/>
  <c r="Z19" i="50"/>
  <c r="S19" i="50"/>
  <c r="M19" i="50"/>
  <c r="N19" i="50" s="1"/>
  <c r="Z18" i="50"/>
  <c r="S18" i="50"/>
  <c r="M18" i="50"/>
  <c r="N18" i="50" s="1"/>
  <c r="Z17" i="50"/>
  <c r="S17" i="50"/>
  <c r="M17" i="50"/>
  <c r="N17" i="50" s="1"/>
  <c r="Z16" i="50"/>
  <c r="S16" i="50"/>
  <c r="M16" i="50"/>
  <c r="N16" i="50" s="1"/>
  <c r="AB15" i="50"/>
  <c r="AA15" i="50"/>
  <c r="AC15" i="50" s="1"/>
  <c r="Z15" i="50"/>
  <c r="S15" i="50"/>
  <c r="M15" i="50"/>
  <c r="N15" i="50" s="1"/>
  <c r="AC14" i="50"/>
  <c r="AB14" i="50"/>
  <c r="AA14" i="50"/>
  <c r="Z14" i="50"/>
  <c r="S14" i="50"/>
  <c r="M14" i="50"/>
  <c r="N14" i="50" s="1"/>
  <c r="AB13" i="50"/>
  <c r="AC13" i="50" s="1"/>
  <c r="AA13" i="50"/>
  <c r="Z13" i="50"/>
  <c r="S13" i="50"/>
  <c r="M13" i="50"/>
  <c r="N13" i="50" s="1"/>
  <c r="AB12" i="50"/>
  <c r="AA12" i="50"/>
  <c r="AC12" i="50" s="1"/>
  <c r="Z12" i="50"/>
  <c r="S12" i="50"/>
  <c r="M12" i="50"/>
  <c r="N12" i="50" s="1"/>
  <c r="AB11" i="50"/>
  <c r="AA11" i="50"/>
  <c r="Z11" i="50"/>
  <c r="S11" i="50"/>
  <c r="M11" i="50"/>
  <c r="N11" i="50" s="1"/>
  <c r="AB10" i="50"/>
  <c r="AA10" i="50"/>
  <c r="AC10" i="50" s="1"/>
  <c r="Z10" i="50"/>
  <c r="S10" i="50"/>
  <c r="M10" i="50"/>
  <c r="N10" i="50" s="1"/>
  <c r="AB9" i="50"/>
  <c r="AA9" i="50"/>
  <c r="AC9" i="50" s="1"/>
  <c r="Z9" i="50"/>
  <c r="S9" i="50"/>
  <c r="N9" i="50"/>
  <c r="M9" i="50"/>
  <c r="AB8" i="50"/>
  <c r="AA8" i="50"/>
  <c r="Z8" i="50"/>
  <c r="S8" i="50"/>
  <c r="M8" i="50"/>
  <c r="N8" i="50" s="1"/>
  <c r="AD7" i="50"/>
  <c r="AB7" i="50"/>
  <c r="AA7" i="50"/>
  <c r="Z7" i="50"/>
  <c r="S7" i="50"/>
  <c r="M7" i="50"/>
  <c r="N7" i="50" s="1"/>
  <c r="AD6" i="50"/>
  <c r="AB6" i="50"/>
  <c r="AA6" i="50"/>
  <c r="AC6" i="50" s="1"/>
  <c r="AE6" i="50" s="1"/>
  <c r="Z6" i="50"/>
  <c r="S6" i="50"/>
  <c r="M6" i="50"/>
  <c r="N6" i="50" s="1"/>
  <c r="AD5" i="50"/>
  <c r="AB5" i="50"/>
  <c r="AA5" i="50"/>
  <c r="AC5" i="50" s="1"/>
  <c r="AE5" i="50" s="1"/>
  <c r="Z5" i="50"/>
  <c r="S5" i="50"/>
  <c r="M5" i="50"/>
  <c r="N5" i="50" s="1"/>
  <c r="T5" i="50" s="1"/>
  <c r="AD4" i="50"/>
  <c r="AB4" i="50"/>
  <c r="AA4" i="50"/>
  <c r="Z4" i="50"/>
  <c r="S4" i="50"/>
  <c r="M4" i="50"/>
  <c r="N4" i="50" s="1"/>
  <c r="T4" i="50" s="1"/>
  <c r="AD3" i="50"/>
  <c r="AB3" i="50"/>
  <c r="AA3" i="50"/>
  <c r="AC3" i="50" s="1"/>
  <c r="Z3" i="50"/>
  <c r="S3" i="50"/>
  <c r="M3" i="50"/>
  <c r="N3" i="50" s="1"/>
  <c r="T3" i="50" s="1"/>
  <c r="AC4" i="50" l="1"/>
  <c r="AE4" i="50" s="1"/>
  <c r="AC8" i="50"/>
  <c r="AC11" i="50"/>
  <c r="AE3" i="50"/>
  <c r="AC7" i="50"/>
  <c r="AE7" i="50" s="1"/>
  <c r="T31" i="33"/>
  <c r="T30" i="33"/>
  <c r="AB15" i="33"/>
  <c r="AA15" i="33"/>
  <c r="AB14" i="33"/>
  <c r="AA14" i="33"/>
  <c r="AC14" i="33" s="1"/>
  <c r="AB13" i="33"/>
  <c r="AA13" i="33"/>
  <c r="AB12" i="33"/>
  <c r="AA12" i="33"/>
  <c r="AB11" i="33"/>
  <c r="AA11" i="33"/>
  <c r="AB10" i="33"/>
  <c r="AA10" i="33"/>
  <c r="AC10" i="33" s="1"/>
  <c r="AB9" i="33"/>
  <c r="AA9" i="33"/>
  <c r="AB8" i="33"/>
  <c r="AA8" i="33"/>
  <c r="AC8" i="33" s="1"/>
  <c r="G53" i="33"/>
  <c r="G52" i="33"/>
  <c r="G51" i="33"/>
  <c r="G50" i="33"/>
  <c r="I84" i="43" l="1"/>
  <c r="L84" i="43"/>
  <c r="J84" i="43"/>
  <c r="N84" i="43"/>
  <c r="M84" i="43"/>
  <c r="I58" i="43"/>
  <c r="J58" i="43"/>
  <c r="O58" i="43"/>
  <c r="P58" i="43" s="1"/>
  <c r="X58" i="43" s="1"/>
  <c r="AF58" i="43" s="1"/>
  <c r="AN58" i="43" s="1"/>
  <c r="AV58" i="43" s="1"/>
  <c r="BD58" i="43" s="1"/>
  <c r="K58" i="43"/>
  <c r="N58" i="43"/>
  <c r="M58" i="43"/>
  <c r="L58" i="43"/>
  <c r="I13" i="43"/>
  <c r="L14" i="43"/>
  <c r="J16" i="43"/>
  <c r="M23" i="43"/>
  <c r="K25" i="43"/>
  <c r="I36" i="43"/>
  <c r="L37" i="43"/>
  <c r="J42" i="43"/>
  <c r="M43" i="43"/>
  <c r="K52" i="43"/>
  <c r="J13" i="43"/>
  <c r="M14" i="43"/>
  <c r="K16" i="43"/>
  <c r="I24" i="43"/>
  <c r="L25" i="43"/>
  <c r="J36" i="43"/>
  <c r="M37" i="43"/>
  <c r="K42" i="43"/>
  <c r="I49" i="43"/>
  <c r="L52" i="43"/>
  <c r="N73" i="43"/>
  <c r="L75" i="43"/>
  <c r="I77" i="43"/>
  <c r="M59" i="43"/>
  <c r="N78" i="43"/>
  <c r="L80" i="43"/>
  <c r="I82" i="43"/>
  <c r="M83" i="43"/>
  <c r="J69" i="43"/>
  <c r="N70" i="43"/>
  <c r="K13" i="43"/>
  <c r="K15" i="43"/>
  <c r="K23" i="43"/>
  <c r="M25" i="43"/>
  <c r="M36" i="43"/>
  <c r="M38" i="43"/>
  <c r="J49" i="43"/>
  <c r="M73" i="43"/>
  <c r="M75" i="43"/>
  <c r="L77" i="43"/>
  <c r="J60" i="43"/>
  <c r="I78" i="43"/>
  <c r="N79" i="43"/>
  <c r="M81" i="43"/>
  <c r="L83" i="43"/>
  <c r="L69" i="43"/>
  <c r="J71" i="43"/>
  <c r="L13" i="43"/>
  <c r="L15" i="43"/>
  <c r="L23" i="43"/>
  <c r="I34" i="43"/>
  <c r="I37" i="43"/>
  <c r="I42" i="43"/>
  <c r="K49" i="43"/>
  <c r="I74" i="43"/>
  <c r="N75" i="43"/>
  <c r="M77" i="43"/>
  <c r="L60" i="43"/>
  <c r="J78" i="43"/>
  <c r="I80" i="43"/>
  <c r="N81" i="43"/>
  <c r="N83" i="43"/>
  <c r="M69" i="43"/>
  <c r="L71" i="43"/>
  <c r="M13" i="43"/>
  <c r="M15" i="43"/>
  <c r="J24" i="43"/>
  <c r="J34" i="43"/>
  <c r="J37" i="43"/>
  <c r="L42" i="43"/>
  <c r="L49" i="43"/>
  <c r="J74" i="43"/>
  <c r="I76" i="43"/>
  <c r="N77" i="43"/>
  <c r="M60" i="43"/>
  <c r="L78" i="43"/>
  <c r="J80" i="43"/>
  <c r="J82" i="43"/>
  <c r="I68" i="43"/>
  <c r="N69" i="43"/>
  <c r="M71" i="43"/>
  <c r="I14" i="43"/>
  <c r="I23" i="43"/>
  <c r="L34" i="43"/>
  <c r="L38" i="43"/>
  <c r="J52" i="43"/>
  <c r="L73" i="43"/>
  <c r="M76" i="43"/>
  <c r="N60" i="43"/>
  <c r="L79" i="43"/>
  <c r="M82" i="43"/>
  <c r="I69" i="43"/>
  <c r="J14" i="43"/>
  <c r="J23" i="43"/>
  <c r="M34" i="43"/>
  <c r="M42" i="43"/>
  <c r="M52" i="43"/>
  <c r="L74" i="43"/>
  <c r="N76" i="43"/>
  <c r="M79" i="43"/>
  <c r="N82" i="43"/>
  <c r="I70" i="43"/>
  <c r="M24" i="43"/>
  <c r="K14" i="43"/>
  <c r="K24" i="43"/>
  <c r="K36" i="43"/>
  <c r="I43" i="43"/>
  <c r="M74" i="43"/>
  <c r="J77" i="43"/>
  <c r="M80" i="43"/>
  <c r="I83" i="43"/>
  <c r="J70" i="43"/>
  <c r="J15" i="43"/>
  <c r="K43" i="43"/>
  <c r="I75" i="43"/>
  <c r="I15" i="43"/>
  <c r="L24" i="43"/>
  <c r="L36" i="43"/>
  <c r="J43" i="43"/>
  <c r="N74" i="43"/>
  <c r="I59" i="43"/>
  <c r="N80" i="43"/>
  <c r="J83" i="43"/>
  <c r="L70" i="43"/>
  <c r="K37" i="43"/>
  <c r="I16" i="43"/>
  <c r="K38" i="43"/>
  <c r="J59" i="43"/>
  <c r="I81" i="43"/>
  <c r="M70" i="43"/>
  <c r="J75" i="43"/>
  <c r="I38" i="43"/>
  <c r="M68" i="43"/>
  <c r="J38" i="43"/>
  <c r="N68" i="43"/>
  <c r="L16" i="43"/>
  <c r="L43" i="43"/>
  <c r="L59" i="43"/>
  <c r="J81" i="43"/>
  <c r="I71" i="43"/>
  <c r="M78" i="43"/>
  <c r="I79" i="43"/>
  <c r="O36" i="43"/>
  <c r="P36" i="43" s="1"/>
  <c r="X36" i="43" s="1"/>
  <c r="AF36" i="43" s="1"/>
  <c r="AN36" i="43" s="1"/>
  <c r="L76" i="43"/>
  <c r="M16" i="43"/>
  <c r="M49" i="43"/>
  <c r="N59" i="43"/>
  <c r="L81" i="43"/>
  <c r="N71" i="43"/>
  <c r="J68" i="43"/>
  <c r="K34" i="43"/>
  <c r="L68" i="43"/>
  <c r="J76" i="43"/>
  <c r="O20" i="43"/>
  <c r="P20" i="43" s="1"/>
  <c r="X20" i="43" s="1"/>
  <c r="AF20" i="43" s="1"/>
  <c r="J79" i="43"/>
  <c r="O37" i="43"/>
  <c r="P37" i="43" s="1"/>
  <c r="I25" i="43"/>
  <c r="I52" i="43"/>
  <c r="I73" i="43"/>
  <c r="I60" i="43"/>
  <c r="L82" i="43"/>
  <c r="J25" i="43"/>
  <c r="J73" i="43"/>
  <c r="O52" i="43"/>
  <c r="P52" i="43" s="1"/>
  <c r="X52" i="43" s="1"/>
  <c r="AF52" i="43" s="1"/>
  <c r="O34" i="43"/>
  <c r="O24" i="43"/>
  <c r="O14" i="43"/>
  <c r="P14" i="43" s="1"/>
  <c r="X14" i="43" s="1"/>
  <c r="AF14" i="43" s="1"/>
  <c r="AC15" i="33"/>
  <c r="AC9" i="33"/>
  <c r="AC11" i="33"/>
  <c r="AC13" i="33"/>
  <c r="AC12" i="33"/>
  <c r="BL58" i="43" l="1"/>
  <c r="T16" i="48"/>
  <c r="T39" i="47"/>
  <c r="U38" i="41"/>
  <c r="V38" i="41" s="1"/>
  <c r="AN20" i="43"/>
  <c r="T34" i="46"/>
  <c r="V34" i="46" s="1"/>
  <c r="AV36" i="43"/>
  <c r="AN52" i="43"/>
  <c r="U39" i="41"/>
  <c r="V39" i="41" s="1"/>
  <c r="AN14" i="43"/>
  <c r="P24" i="43"/>
  <c r="X24" i="43" s="1"/>
  <c r="U14" i="39" s="1"/>
  <c r="V8" i="38"/>
  <c r="W8" i="38" s="1"/>
  <c r="N17" i="43"/>
  <c r="S38" i="33"/>
  <c r="M38" i="33"/>
  <c r="N38" i="33" s="1"/>
  <c r="S5" i="49"/>
  <c r="S38" i="49"/>
  <c r="S39" i="49"/>
  <c r="S6" i="49"/>
  <c r="S7" i="49"/>
  <c r="S8" i="49"/>
  <c r="S40" i="49"/>
  <c r="S9" i="49"/>
  <c r="S10" i="49"/>
  <c r="S11" i="49"/>
  <c r="S41" i="49"/>
  <c r="S12" i="49"/>
  <c r="S13" i="49"/>
  <c r="S14" i="49"/>
  <c r="S42" i="49"/>
  <c r="S15" i="49"/>
  <c r="S16" i="49"/>
  <c r="S17" i="49"/>
  <c r="S43" i="49"/>
  <c r="S18" i="49"/>
  <c r="S19" i="49"/>
  <c r="S46" i="49"/>
  <c r="S47" i="49"/>
  <c r="S20" i="49"/>
  <c r="S21" i="49"/>
  <c r="S22" i="49"/>
  <c r="S23" i="49"/>
  <c r="S24" i="49"/>
  <c r="S25" i="49"/>
  <c r="S26" i="49"/>
  <c r="S48" i="49"/>
  <c r="S27" i="49"/>
  <c r="S28" i="49"/>
  <c r="S29" i="49"/>
  <c r="S30" i="49"/>
  <c r="S31" i="49"/>
  <c r="S32" i="49"/>
  <c r="S33" i="49"/>
  <c r="S49" i="49"/>
  <c r="S4" i="49"/>
  <c r="T33" i="46" l="1"/>
  <c r="AV52" i="43"/>
  <c r="T24" i="47"/>
  <c r="BD36" i="43"/>
  <c r="T35" i="46"/>
  <c r="V35" i="46" s="1"/>
  <c r="AV20" i="43"/>
  <c r="T36" i="47" s="1"/>
  <c r="T12" i="46"/>
  <c r="AV14" i="43"/>
  <c r="AF24" i="43"/>
  <c r="AN24" i="43" s="1"/>
  <c r="AV24" i="43" s="1"/>
  <c r="Z40" i="33"/>
  <c r="Z41" i="33"/>
  <c r="Z42" i="33"/>
  <c r="Z43" i="33"/>
  <c r="Z44" i="33"/>
  <c r="Z45" i="33"/>
  <c r="Z39" i="33"/>
  <c r="Z9" i="33"/>
  <c r="Z10" i="33"/>
  <c r="Z11" i="33"/>
  <c r="Z12" i="33"/>
  <c r="Z13" i="33"/>
  <c r="Z14" i="33"/>
  <c r="Z15" i="33"/>
  <c r="Z16" i="33"/>
  <c r="Z17" i="33"/>
  <c r="Z18" i="33"/>
  <c r="Z19" i="33"/>
  <c r="Z20" i="33"/>
  <c r="Z21" i="33"/>
  <c r="Z22" i="33"/>
  <c r="Z23" i="33"/>
  <c r="Z24" i="33"/>
  <c r="Z25" i="33"/>
  <c r="Z26" i="33"/>
  <c r="Z27" i="33"/>
  <c r="Z28" i="33"/>
  <c r="Z29" i="33"/>
  <c r="Z30" i="33"/>
  <c r="Z31" i="33"/>
  <c r="Z3" i="33"/>
  <c r="AA3" i="33"/>
  <c r="Z4" i="33"/>
  <c r="AA4" i="33"/>
  <c r="Z5" i="33"/>
  <c r="AA5" i="33"/>
  <c r="Z6" i="33"/>
  <c r="AA6" i="33"/>
  <c r="Z7" i="33"/>
  <c r="AA7" i="33"/>
  <c r="Z8" i="33"/>
  <c r="BV5" i="43"/>
  <c r="BV6" i="43"/>
  <c r="BV7" i="43"/>
  <c r="BV8" i="43"/>
  <c r="BV9" i="43"/>
  <c r="BV10" i="43"/>
  <c r="BV11" i="43"/>
  <c r="BV12" i="43"/>
  <c r="BV13" i="43"/>
  <c r="BV15" i="43"/>
  <c r="BV16" i="43"/>
  <c r="BV17" i="43"/>
  <c r="BV18" i="43"/>
  <c r="BV19" i="43"/>
  <c r="BV21" i="43"/>
  <c r="BV22" i="43"/>
  <c r="BV23" i="43"/>
  <c r="BV25" i="43"/>
  <c r="BV26" i="43"/>
  <c r="BV27" i="43"/>
  <c r="BV28" i="43"/>
  <c r="BV29" i="43"/>
  <c r="BV30" i="43"/>
  <c r="BV31" i="43"/>
  <c r="BV32" i="43"/>
  <c r="BV33" i="43"/>
  <c r="BV34" i="43"/>
  <c r="BV35" i="43"/>
  <c r="BV37" i="43"/>
  <c r="BV38" i="43"/>
  <c r="BV39" i="43"/>
  <c r="BV40" i="43"/>
  <c r="BV41" i="43"/>
  <c r="BV42" i="43"/>
  <c r="BV43" i="43"/>
  <c r="BV44" i="43"/>
  <c r="BV45" i="43"/>
  <c r="BV46" i="43"/>
  <c r="BV47" i="43"/>
  <c r="BV48" i="43"/>
  <c r="BV49" i="43"/>
  <c r="BV50" i="43"/>
  <c r="BV51" i="43"/>
  <c r="BV53" i="43"/>
  <c r="BV54" i="43"/>
  <c r="BV55" i="43"/>
  <c r="BV56" i="43"/>
  <c r="BV60" i="43"/>
  <c r="BV61" i="43"/>
  <c r="BV62" i="43"/>
  <c r="BV63" i="43"/>
  <c r="BV4" i="43"/>
  <c r="BL36" i="43" l="1"/>
  <c r="T30" i="48"/>
  <c r="T21" i="47"/>
  <c r="BD52" i="43"/>
  <c r="T8" i="47"/>
  <c r="BD24" i="43"/>
  <c r="T32" i="47"/>
  <c r="BD14" i="43"/>
  <c r="BL14" i="43" s="1"/>
  <c r="BL52" i="43" l="1"/>
  <c r="T40" i="48"/>
  <c r="BL24" i="43"/>
  <c r="T13" i="48"/>
  <c r="BE70" i="43"/>
  <c r="Y20" i="43" l="1"/>
  <c r="Q20" i="43"/>
  <c r="BE15" i="43"/>
  <c r="BE34" i="43"/>
  <c r="BE37" i="43"/>
  <c r="BE38" i="43"/>
  <c r="BE39" i="43"/>
  <c r="BE40" i="43"/>
  <c r="BE41" i="43"/>
  <c r="BE42" i="43"/>
  <c r="BE43" i="43"/>
  <c r="BE50" i="43"/>
  <c r="BE61" i="43"/>
  <c r="BE62" i="43"/>
  <c r="BE63" i="43"/>
  <c r="AW37" i="43"/>
  <c r="AW42" i="43"/>
  <c r="Y6" i="43"/>
  <c r="Y61" i="43"/>
  <c r="Y62" i="43"/>
  <c r="Y63" i="43"/>
  <c r="I61" i="43"/>
  <c r="I63" i="43"/>
  <c r="A80" i="48" l="1"/>
  <c r="A77" i="48"/>
  <c r="A78" i="48" s="1"/>
  <c r="T80" i="48"/>
  <c r="V80" i="48" s="1"/>
  <c r="M80" i="48"/>
  <c r="BE79" i="43" s="1"/>
  <c r="T79" i="48"/>
  <c r="V79" i="48" s="1"/>
  <c r="M79" i="48"/>
  <c r="T78" i="48"/>
  <c r="V78" i="48" s="1"/>
  <c r="M78" i="48"/>
  <c r="BE68" i="43" s="1"/>
  <c r="T77" i="48"/>
  <c r="V77" i="48" s="1"/>
  <c r="M77" i="48"/>
  <c r="BE84" i="43" s="1"/>
  <c r="M76" i="48"/>
  <c r="BE85" i="43" s="1"/>
  <c r="M34" i="48"/>
  <c r="BE35" i="43" s="1"/>
  <c r="AZ70" i="43"/>
  <c r="BA70" i="43"/>
  <c r="BD20" i="43"/>
  <c r="T25" i="48" s="1"/>
  <c r="AY70" i="43"/>
  <c r="M31" i="48"/>
  <c r="N31" i="48" l="1"/>
  <c r="BE9" i="43"/>
  <c r="N34" i="48"/>
  <c r="BF5" i="43"/>
  <c r="BH5" i="43"/>
  <c r="BI5" i="43"/>
  <c r="BJ5" i="43"/>
  <c r="BK5" i="43"/>
  <c r="BF6" i="43"/>
  <c r="BH6" i="43"/>
  <c r="BI6" i="43"/>
  <c r="BJ6" i="43"/>
  <c r="BK6" i="43"/>
  <c r="BF7" i="43"/>
  <c r="BH7" i="43"/>
  <c r="BI7" i="43"/>
  <c r="BJ7" i="43"/>
  <c r="BK7" i="43"/>
  <c r="BF8" i="43"/>
  <c r="BH8" i="43"/>
  <c r="BI8" i="43"/>
  <c r="BJ8" i="43"/>
  <c r="BK8" i="43"/>
  <c r="BF9" i="43"/>
  <c r="BH9" i="43"/>
  <c r="BI9" i="43"/>
  <c r="BJ9" i="43"/>
  <c r="BK9" i="43"/>
  <c r="BF10" i="43"/>
  <c r="BH10" i="43"/>
  <c r="BI10" i="43"/>
  <c r="BJ10" i="43"/>
  <c r="BK10" i="43"/>
  <c r="BF11" i="43"/>
  <c r="BH11" i="43"/>
  <c r="BI11" i="43"/>
  <c r="BJ11" i="43"/>
  <c r="BK11" i="43"/>
  <c r="BF12" i="43"/>
  <c r="BH12" i="43"/>
  <c r="BI12" i="43"/>
  <c r="BJ12" i="43"/>
  <c r="BK12" i="43"/>
  <c r="BF13" i="43"/>
  <c r="BI13" i="43"/>
  <c r="BJ13" i="43"/>
  <c r="BK13" i="43"/>
  <c r="BF15" i="43"/>
  <c r="BH15" i="43"/>
  <c r="BI15" i="43"/>
  <c r="BJ15" i="43"/>
  <c r="BK15" i="43"/>
  <c r="BF16" i="43"/>
  <c r="BH16" i="43"/>
  <c r="BI16" i="43"/>
  <c r="BJ16" i="43"/>
  <c r="BK16" i="43"/>
  <c r="BF17" i="43"/>
  <c r="BH17" i="43"/>
  <c r="BI17" i="43"/>
  <c r="BJ17" i="43"/>
  <c r="BK17" i="43"/>
  <c r="BF18" i="43"/>
  <c r="BH18" i="43"/>
  <c r="BI18" i="43"/>
  <c r="BJ18" i="43"/>
  <c r="BK18" i="43"/>
  <c r="BF19" i="43"/>
  <c r="BH19" i="43"/>
  <c r="BI19" i="43"/>
  <c r="BJ19" i="43"/>
  <c r="BK19" i="43"/>
  <c r="BF21" i="43"/>
  <c r="BH21" i="43"/>
  <c r="BI21" i="43"/>
  <c r="BJ21" i="43"/>
  <c r="BF22" i="43"/>
  <c r="BH22" i="43"/>
  <c r="BI22" i="43"/>
  <c r="BJ22" i="43"/>
  <c r="BF23" i="43"/>
  <c r="BH23" i="43"/>
  <c r="BI23" i="43"/>
  <c r="BJ23" i="43"/>
  <c r="BJ25" i="43"/>
  <c r="BK25" i="43"/>
  <c r="BJ26" i="43"/>
  <c r="BK26" i="43"/>
  <c r="BJ27" i="43"/>
  <c r="BK27" i="43"/>
  <c r="BJ28" i="43"/>
  <c r="BK28" i="43"/>
  <c r="BJ29" i="43"/>
  <c r="BK29" i="43"/>
  <c r="BF30" i="43"/>
  <c r="BH30" i="43"/>
  <c r="BI30" i="43"/>
  <c r="BJ30" i="43"/>
  <c r="BK30" i="43"/>
  <c r="BF31" i="43"/>
  <c r="BH31" i="43"/>
  <c r="BI31" i="43"/>
  <c r="BJ31" i="43"/>
  <c r="BK31" i="43"/>
  <c r="BF32" i="43"/>
  <c r="BH32" i="43"/>
  <c r="BI32" i="43"/>
  <c r="BJ32" i="43"/>
  <c r="BK32" i="43"/>
  <c r="BF33" i="43"/>
  <c r="BH33" i="43"/>
  <c r="BI33" i="43"/>
  <c r="BJ33" i="43"/>
  <c r="BK33" i="43"/>
  <c r="BF34" i="43"/>
  <c r="BG34" i="43"/>
  <c r="BH34" i="43"/>
  <c r="BI34" i="43"/>
  <c r="BJ34" i="43"/>
  <c r="BK34" i="43"/>
  <c r="BF35" i="43"/>
  <c r="BG35" i="43"/>
  <c r="BH35" i="43"/>
  <c r="BI35" i="43"/>
  <c r="BJ35" i="43"/>
  <c r="BK35" i="43"/>
  <c r="BF37" i="43"/>
  <c r="BG37" i="43"/>
  <c r="BH37" i="43"/>
  <c r="BI37" i="43"/>
  <c r="BJ37" i="43"/>
  <c r="BF38" i="43"/>
  <c r="BH38" i="43"/>
  <c r="BI38" i="43"/>
  <c r="BJ38" i="43"/>
  <c r="BK38" i="43"/>
  <c r="BF39" i="43"/>
  <c r="BH39" i="43"/>
  <c r="BI39" i="43"/>
  <c r="BJ39" i="43"/>
  <c r="BK39" i="43"/>
  <c r="BF40" i="43"/>
  <c r="BH40" i="43"/>
  <c r="BI40" i="43"/>
  <c r="BJ40" i="43"/>
  <c r="BK40" i="43"/>
  <c r="BF41" i="43"/>
  <c r="BH41" i="43"/>
  <c r="BI41" i="43"/>
  <c r="BJ41" i="43"/>
  <c r="BK41" i="43"/>
  <c r="BF42" i="43"/>
  <c r="BG42" i="43"/>
  <c r="BH42" i="43"/>
  <c r="BI42" i="43"/>
  <c r="BJ42" i="43"/>
  <c r="BK42" i="43"/>
  <c r="BF43" i="43"/>
  <c r="BH43" i="43"/>
  <c r="BI43" i="43"/>
  <c r="BJ43" i="43"/>
  <c r="BK43" i="43"/>
  <c r="BF44" i="43"/>
  <c r="BH44" i="43"/>
  <c r="BI44" i="43"/>
  <c r="BJ44" i="43"/>
  <c r="BK44" i="43"/>
  <c r="BF45" i="43"/>
  <c r="BH45" i="43"/>
  <c r="BI45" i="43"/>
  <c r="BJ45" i="43"/>
  <c r="BK45" i="43"/>
  <c r="BF46" i="43"/>
  <c r="BH46" i="43"/>
  <c r="BI46" i="43"/>
  <c r="BJ46" i="43"/>
  <c r="BK46" i="43"/>
  <c r="BF47" i="43"/>
  <c r="BH47" i="43"/>
  <c r="BI47" i="43"/>
  <c r="BJ47" i="43"/>
  <c r="BK47" i="43"/>
  <c r="BF48" i="43"/>
  <c r="BH48" i="43"/>
  <c r="BI48" i="43"/>
  <c r="BJ48" i="43"/>
  <c r="BK48" i="43"/>
  <c r="BF49" i="43"/>
  <c r="BH49" i="43"/>
  <c r="BI49" i="43"/>
  <c r="BJ49" i="43"/>
  <c r="BK49" i="43"/>
  <c r="BF50" i="43"/>
  <c r="BG50" i="43"/>
  <c r="BH50" i="43"/>
  <c r="BI50" i="43"/>
  <c r="BJ50" i="43"/>
  <c r="BK50" i="43"/>
  <c r="BF51" i="43"/>
  <c r="BH51" i="43"/>
  <c r="BI51" i="43"/>
  <c r="BJ51" i="43"/>
  <c r="BK51" i="43"/>
  <c r="BF53" i="43"/>
  <c r="BH53" i="43"/>
  <c r="BI53" i="43"/>
  <c r="BJ53" i="43"/>
  <c r="BF54" i="43"/>
  <c r="BH54" i="43"/>
  <c r="BI54" i="43"/>
  <c r="BJ54" i="43"/>
  <c r="BK54" i="43"/>
  <c r="BF55" i="43"/>
  <c r="BH55" i="43"/>
  <c r="BI55" i="43"/>
  <c r="BJ55" i="43"/>
  <c r="BK55" i="43"/>
  <c r="BF56" i="43"/>
  <c r="BH56" i="43"/>
  <c r="BI56" i="43"/>
  <c r="BJ56" i="43"/>
  <c r="BK56" i="43"/>
  <c r="BF57" i="43"/>
  <c r="BH57" i="43"/>
  <c r="BI57" i="43"/>
  <c r="BJ57" i="43"/>
  <c r="BK57" i="43"/>
  <c r="BH60" i="43"/>
  <c r="BI60" i="43"/>
  <c r="BJ60" i="43"/>
  <c r="BF61" i="43"/>
  <c r="BG61" i="43"/>
  <c r="BH61" i="43"/>
  <c r="BI61" i="43"/>
  <c r="BJ61" i="43"/>
  <c r="BK61" i="43"/>
  <c r="BF62" i="43"/>
  <c r="BH62" i="43"/>
  <c r="BI62" i="43"/>
  <c r="BJ62" i="43"/>
  <c r="BK62" i="43"/>
  <c r="BF63" i="43"/>
  <c r="BH63" i="43"/>
  <c r="BI63" i="43"/>
  <c r="BJ63" i="43"/>
  <c r="BK63" i="43"/>
  <c r="BK4" i="43"/>
  <c r="BJ4" i="43"/>
  <c r="BI4" i="43"/>
  <c r="BH4" i="43"/>
  <c r="M25" i="48"/>
  <c r="BE20" i="43" s="1"/>
  <c r="BF4" i="43"/>
  <c r="M39" i="48"/>
  <c r="M41" i="48"/>
  <c r="N41" i="48" s="1"/>
  <c r="M28" i="48"/>
  <c r="M20" i="48"/>
  <c r="M5" i="48"/>
  <c r="M32" i="48"/>
  <c r="M15" i="48"/>
  <c r="M11" i="48"/>
  <c r="M35" i="48"/>
  <c r="M16" i="48"/>
  <c r="BE58" i="43" s="1"/>
  <c r="M24" i="48"/>
  <c r="M18" i="48"/>
  <c r="M9" i="48"/>
  <c r="M40" i="48"/>
  <c r="N40" i="48" s="1"/>
  <c r="M14" i="48"/>
  <c r="M27" i="48"/>
  <c r="M17" i="48"/>
  <c r="M36" i="48"/>
  <c r="M8" i="48"/>
  <c r="M33" i="48"/>
  <c r="M29" i="48"/>
  <c r="M7" i="48"/>
  <c r="M38" i="48"/>
  <c r="M37" i="48"/>
  <c r="M30" i="48"/>
  <c r="N30" i="48" s="1"/>
  <c r="M13" i="48"/>
  <c r="N13" i="48" s="1"/>
  <c r="BG62" i="43" s="1"/>
  <c r="M21" i="48"/>
  <c r="M26" i="48"/>
  <c r="M19" i="48"/>
  <c r="M22" i="48"/>
  <c r="M42" i="48"/>
  <c r="M10" i="48"/>
  <c r="M3" i="48"/>
  <c r="M23" i="48"/>
  <c r="M6" i="48"/>
  <c r="BE12" i="43" s="1"/>
  <c r="M12" i="48"/>
  <c r="BE56" i="43" s="1"/>
  <c r="M4" i="48"/>
  <c r="BE16" i="43" s="1"/>
  <c r="A4" i="48"/>
  <c r="AX37" i="43"/>
  <c r="AY37" i="43"/>
  <c r="AZ37" i="43"/>
  <c r="BA37" i="43"/>
  <c r="BB37" i="43"/>
  <c r="AX38" i="43"/>
  <c r="AZ38" i="43"/>
  <c r="BA38" i="43"/>
  <c r="BB38" i="43"/>
  <c r="AX40" i="43"/>
  <c r="AZ40" i="43"/>
  <c r="BA40" i="43"/>
  <c r="BB40" i="43"/>
  <c r="AX41" i="43"/>
  <c r="AZ41" i="43"/>
  <c r="BA41" i="43"/>
  <c r="BB41" i="43"/>
  <c r="AX42" i="43"/>
  <c r="AY42" i="43"/>
  <c r="AZ42" i="43"/>
  <c r="BA42" i="43"/>
  <c r="BB42" i="43"/>
  <c r="BC61" i="43"/>
  <c r="BC62" i="43"/>
  <c r="BC63" i="43"/>
  <c r="M39" i="47"/>
  <c r="M10" i="47"/>
  <c r="AW4" i="43" s="1"/>
  <c r="M21" i="47"/>
  <c r="AW52" i="43" s="1"/>
  <c r="M31" i="47"/>
  <c r="AW17" i="43" s="1"/>
  <c r="M24" i="47"/>
  <c r="AW36" i="43" s="1"/>
  <c r="M22" i="47"/>
  <c r="AW32" i="43" s="1"/>
  <c r="M38" i="47"/>
  <c r="AW23" i="43" s="1"/>
  <c r="M28" i="47"/>
  <c r="AW22" i="43" s="1"/>
  <c r="M9" i="47"/>
  <c r="AW47" i="43" s="1"/>
  <c r="M23" i="47"/>
  <c r="AW21" i="43" s="1"/>
  <c r="N39" i="48" l="1"/>
  <c r="BG60" i="43" s="1"/>
  <c r="BE60" i="43"/>
  <c r="N14" i="48"/>
  <c r="BE57" i="43"/>
  <c r="N42" i="48"/>
  <c r="BE54" i="43"/>
  <c r="N22" i="48"/>
  <c r="BE45" i="43"/>
  <c r="N7" i="48"/>
  <c r="BE17" i="43"/>
  <c r="N32" i="48"/>
  <c r="BE10" i="43"/>
  <c r="N26" i="48"/>
  <c r="BG31" i="43" s="1"/>
  <c r="BE31" i="43"/>
  <c r="N33" i="48"/>
  <c r="BE23" i="43"/>
  <c r="N18" i="48"/>
  <c r="BG30" i="43" s="1"/>
  <c r="BE30" i="43"/>
  <c r="N20" i="48"/>
  <c r="BG48" i="43" s="1"/>
  <c r="BE48" i="43"/>
  <c r="N29" i="48"/>
  <c r="BG18" i="43" s="1"/>
  <c r="BE18" i="43"/>
  <c r="N21" i="48"/>
  <c r="BG40" i="43" s="1"/>
  <c r="BE33" i="43"/>
  <c r="N8" i="48"/>
  <c r="BE19" i="43"/>
  <c r="N24" i="48"/>
  <c r="BE7" i="43"/>
  <c r="N28" i="48"/>
  <c r="BG13" i="43" s="1"/>
  <c r="BE13" i="43"/>
  <c r="A5" i="48"/>
  <c r="AD4" i="48"/>
  <c r="N9" i="48"/>
  <c r="BE51" i="43"/>
  <c r="N5" i="48"/>
  <c r="BG46" i="43" s="1"/>
  <c r="BE46" i="43"/>
  <c r="N23" i="48"/>
  <c r="BG47" i="43" s="1"/>
  <c r="BE47" i="43"/>
  <c r="N36" i="48"/>
  <c r="BE6" i="43"/>
  <c r="N16" i="48"/>
  <c r="N3" i="48"/>
  <c r="BE49" i="43"/>
  <c r="N17" i="48"/>
  <c r="BG21" i="43" s="1"/>
  <c r="BE21" i="43"/>
  <c r="N35" i="48"/>
  <c r="BE8" i="43"/>
  <c r="N38" i="48"/>
  <c r="BE5" i="43"/>
  <c r="N15" i="48"/>
  <c r="BG55" i="43" s="1"/>
  <c r="BE55" i="43"/>
  <c r="N19" i="48"/>
  <c r="BG53" i="43" s="1"/>
  <c r="BE53" i="43"/>
  <c r="N10" i="48"/>
  <c r="BG32" i="43" s="1"/>
  <c r="BE32" i="43"/>
  <c r="N27" i="48"/>
  <c r="BG11" i="43" s="1"/>
  <c r="BE11" i="43"/>
  <c r="N11" i="48"/>
  <c r="BE44" i="43"/>
  <c r="N37" i="48"/>
  <c r="BE22" i="43"/>
  <c r="N10" i="47"/>
  <c r="AY4" i="43" s="1"/>
  <c r="N23" i="47"/>
  <c r="AY21" i="43" s="1"/>
  <c r="N21" i="47"/>
  <c r="AY52" i="43" s="1"/>
  <c r="N24" i="47"/>
  <c r="AY36" i="43" s="1"/>
  <c r="N9" i="47"/>
  <c r="AY47" i="43" s="1"/>
  <c r="N28" i="47"/>
  <c r="AY22" i="43" s="1"/>
  <c r="N4" i="48"/>
  <c r="BG16" i="43" s="1"/>
  <c r="N6" i="48"/>
  <c r="BG12" i="43" s="1"/>
  <c r="N12" i="48"/>
  <c r="BE4" i="43"/>
  <c r="N25" i="48"/>
  <c r="BG9" i="43"/>
  <c r="BG10" i="43"/>
  <c r="BG54" i="43"/>
  <c r="N31" i="47"/>
  <c r="AY17" i="43" s="1"/>
  <c r="N22" i="47"/>
  <c r="AY32" i="43" s="1"/>
  <c r="N38" i="47"/>
  <c r="AY23" i="43" s="1"/>
  <c r="M44" i="47"/>
  <c r="M45" i="47"/>
  <c r="M43" i="47"/>
  <c r="M37" i="47"/>
  <c r="AW27" i="43" s="1"/>
  <c r="M4" i="47"/>
  <c r="AW25" i="43" s="1"/>
  <c r="M41" i="47"/>
  <c r="M7" i="47"/>
  <c r="AW11" i="43" s="1"/>
  <c r="M11" i="47"/>
  <c r="AW53" i="43" s="1"/>
  <c r="M35" i="47"/>
  <c r="AW9" i="43" s="1"/>
  <c r="M36" i="47"/>
  <c r="AW20" i="43" s="1"/>
  <c r="M5" i="47"/>
  <c r="AW31" i="43" s="1"/>
  <c r="M25" i="47"/>
  <c r="AW48" i="43" s="1"/>
  <c r="M3" i="47"/>
  <c r="M8" i="47"/>
  <c r="M6" i="47"/>
  <c r="AW35" i="43" s="1"/>
  <c r="M15" i="47"/>
  <c r="M14" i="47"/>
  <c r="AW51" i="43" s="1"/>
  <c r="M29" i="47"/>
  <c r="AW45" i="43" s="1"/>
  <c r="M33" i="47"/>
  <c r="AW46" i="43" s="1"/>
  <c r="M27" i="47"/>
  <c r="AW6" i="43" s="1"/>
  <c r="M32" i="47"/>
  <c r="AW14" i="43" s="1"/>
  <c r="M26" i="47"/>
  <c r="AW49" i="43" s="1"/>
  <c r="M16" i="47"/>
  <c r="AW57" i="43" s="1"/>
  <c r="M30" i="47"/>
  <c r="AW7" i="43" s="1"/>
  <c r="M40" i="47"/>
  <c r="M17" i="47"/>
  <c r="AW19" i="43" s="1"/>
  <c r="M18" i="47"/>
  <c r="AW30" i="43" s="1"/>
  <c r="M12" i="47"/>
  <c r="AW33" i="43" s="1"/>
  <c r="M19" i="47"/>
  <c r="AW12" i="43" s="1"/>
  <c r="M13" i="47"/>
  <c r="AW56" i="43" s="1"/>
  <c r="A4" i="47"/>
  <c r="M34" i="47"/>
  <c r="AW10" i="43" s="1"/>
  <c r="AQ61" i="43"/>
  <c r="AQ63" i="43"/>
  <c r="AP61" i="43"/>
  <c r="K61" i="43"/>
  <c r="K63" i="43"/>
  <c r="AU5" i="43"/>
  <c r="AU6" i="43"/>
  <c r="AU7" i="43"/>
  <c r="AU8" i="43"/>
  <c r="AU9" i="43"/>
  <c r="AU10" i="43"/>
  <c r="AU11" i="43"/>
  <c r="AU12" i="43"/>
  <c r="AU13" i="43"/>
  <c r="AU15" i="43"/>
  <c r="AU16" i="43"/>
  <c r="AU17" i="43"/>
  <c r="AU18" i="43"/>
  <c r="AU19" i="43"/>
  <c r="AU21" i="43"/>
  <c r="AU22" i="43"/>
  <c r="AU23" i="43"/>
  <c r="AU25" i="43"/>
  <c r="AU26" i="43"/>
  <c r="AU27" i="43"/>
  <c r="AU28" i="43"/>
  <c r="AU29" i="43"/>
  <c r="AU30" i="43"/>
  <c r="AU31" i="43"/>
  <c r="AU32" i="43"/>
  <c r="AU33" i="43"/>
  <c r="AU34" i="43"/>
  <c r="AU35" i="43"/>
  <c r="AU37" i="43"/>
  <c r="AU38" i="43"/>
  <c r="AU39" i="43"/>
  <c r="AU40" i="43"/>
  <c r="AU41" i="43"/>
  <c r="AU42" i="43"/>
  <c r="AU43" i="43"/>
  <c r="AU44" i="43"/>
  <c r="AU45" i="43"/>
  <c r="AU46" i="43"/>
  <c r="AU47" i="43"/>
  <c r="AU48" i="43"/>
  <c r="AU49" i="43"/>
  <c r="AU50" i="43"/>
  <c r="AU51" i="43"/>
  <c r="AU53" i="43"/>
  <c r="AU54" i="43"/>
  <c r="AU55" i="43"/>
  <c r="AU56" i="43"/>
  <c r="AU57" i="43"/>
  <c r="AU61" i="43"/>
  <c r="AU62" i="43"/>
  <c r="AU63" i="43"/>
  <c r="AE25" i="43"/>
  <c r="AE26" i="43"/>
  <c r="AE27" i="43"/>
  <c r="AE28" i="43"/>
  <c r="AE29" i="43"/>
  <c r="AE30" i="43"/>
  <c r="AE31" i="43"/>
  <c r="AE32" i="43"/>
  <c r="AE33" i="43"/>
  <c r="AE34" i="43"/>
  <c r="AE35" i="43"/>
  <c r="AE38" i="43"/>
  <c r="AE39" i="43"/>
  <c r="AE40" i="43"/>
  <c r="AE41" i="43"/>
  <c r="AE42" i="43"/>
  <c r="AE43" i="43"/>
  <c r="AE44" i="43"/>
  <c r="AE45" i="43"/>
  <c r="AE46" i="43"/>
  <c r="AE47" i="43"/>
  <c r="AE48" i="43"/>
  <c r="AE49" i="43"/>
  <c r="AE50" i="43"/>
  <c r="AE51" i="43"/>
  <c r="AE53" i="43"/>
  <c r="AE54" i="43"/>
  <c r="AE55" i="43"/>
  <c r="AE56" i="43"/>
  <c r="AE61" i="43"/>
  <c r="AE62" i="43"/>
  <c r="AE63" i="43"/>
  <c r="AE7" i="43"/>
  <c r="AE8" i="43"/>
  <c r="AE9" i="43"/>
  <c r="AE10" i="43"/>
  <c r="AE11" i="43"/>
  <c r="AE12" i="43"/>
  <c r="AE13" i="43"/>
  <c r="AE5" i="43"/>
  <c r="AE6" i="43"/>
  <c r="AE4" i="43"/>
  <c r="O13" i="43"/>
  <c r="P13" i="43" s="1"/>
  <c r="X13" i="43" s="1"/>
  <c r="U9" i="39" s="1"/>
  <c r="O16" i="43"/>
  <c r="P16" i="43" s="1"/>
  <c r="X16" i="43" s="1"/>
  <c r="U12" i="39" s="1"/>
  <c r="O23" i="43"/>
  <c r="P23" i="43" s="1"/>
  <c r="X23" i="43" s="1"/>
  <c r="U3" i="39" s="1"/>
  <c r="O25" i="43"/>
  <c r="P25" i="43" s="1"/>
  <c r="X25" i="43" s="1"/>
  <c r="P34" i="43"/>
  <c r="O42" i="43"/>
  <c r="P42" i="43" s="1"/>
  <c r="O49" i="43"/>
  <c r="P49" i="43" s="1"/>
  <c r="O61" i="43"/>
  <c r="P61" i="43" s="1"/>
  <c r="O63" i="43"/>
  <c r="P63" i="43" s="1"/>
  <c r="M5" i="43"/>
  <c r="N5" i="43"/>
  <c r="M6" i="43"/>
  <c r="N6" i="43"/>
  <c r="M7" i="43"/>
  <c r="N7" i="43"/>
  <c r="M8" i="43"/>
  <c r="N8" i="43"/>
  <c r="M9" i="43"/>
  <c r="N9" i="43"/>
  <c r="M10" i="43"/>
  <c r="N10" i="43"/>
  <c r="M11" i="43"/>
  <c r="N11" i="43"/>
  <c r="M12" i="43"/>
  <c r="N12" i="43"/>
  <c r="N13" i="43"/>
  <c r="N15" i="43"/>
  <c r="N16" i="43"/>
  <c r="M17" i="43"/>
  <c r="M18" i="43"/>
  <c r="N18" i="43"/>
  <c r="M19" i="43"/>
  <c r="N19" i="43"/>
  <c r="M21" i="43"/>
  <c r="N21" i="43"/>
  <c r="M22" i="43"/>
  <c r="N22" i="43"/>
  <c r="N23" i="43"/>
  <c r="N25" i="43"/>
  <c r="M26" i="43"/>
  <c r="N26" i="43"/>
  <c r="M27" i="43"/>
  <c r="N27" i="43"/>
  <c r="M28" i="43"/>
  <c r="N28" i="43"/>
  <c r="M29" i="43"/>
  <c r="N29" i="43"/>
  <c r="M30" i="43"/>
  <c r="N30" i="43"/>
  <c r="M31" i="43"/>
  <c r="N31" i="43"/>
  <c r="M32" i="43"/>
  <c r="N32" i="43"/>
  <c r="M33" i="43"/>
  <c r="N33" i="43"/>
  <c r="N34" i="43"/>
  <c r="M35" i="43"/>
  <c r="N35" i="43"/>
  <c r="N37" i="43"/>
  <c r="N38" i="43"/>
  <c r="M39" i="43"/>
  <c r="N39" i="43"/>
  <c r="M40" i="43"/>
  <c r="N40" i="43"/>
  <c r="M41" i="43"/>
  <c r="N41" i="43"/>
  <c r="N42" i="43"/>
  <c r="N43" i="43"/>
  <c r="M44" i="43"/>
  <c r="N44" i="43"/>
  <c r="M45" i="43"/>
  <c r="N45" i="43"/>
  <c r="M46" i="43"/>
  <c r="N46" i="43"/>
  <c r="M47" i="43"/>
  <c r="N47" i="43"/>
  <c r="M48" i="43"/>
  <c r="N48" i="43"/>
  <c r="N49" i="43"/>
  <c r="M50" i="43"/>
  <c r="N50" i="43"/>
  <c r="M51" i="43"/>
  <c r="N51" i="43"/>
  <c r="M53" i="43"/>
  <c r="N53" i="43"/>
  <c r="M54" i="43"/>
  <c r="N54" i="43"/>
  <c r="M55" i="43"/>
  <c r="N55" i="43"/>
  <c r="M56" i="43"/>
  <c r="N56" i="43"/>
  <c r="M57" i="43"/>
  <c r="N57" i="43"/>
  <c r="M61" i="43"/>
  <c r="N61" i="43"/>
  <c r="M62" i="43"/>
  <c r="N62" i="43"/>
  <c r="M63" i="43"/>
  <c r="N63" i="43"/>
  <c r="M72" i="43"/>
  <c r="N72" i="43"/>
  <c r="M20" i="43"/>
  <c r="N20" i="43"/>
  <c r="N4" i="43"/>
  <c r="M4" i="43"/>
  <c r="L35" i="43"/>
  <c r="L39" i="43"/>
  <c r="L40" i="43"/>
  <c r="L41" i="43"/>
  <c r="L44" i="43"/>
  <c r="L45" i="43"/>
  <c r="L46" i="43"/>
  <c r="L47" i="43"/>
  <c r="L48" i="43"/>
  <c r="L50" i="43"/>
  <c r="L51" i="43"/>
  <c r="L53" i="43"/>
  <c r="L54" i="43"/>
  <c r="L55" i="43"/>
  <c r="L56" i="43"/>
  <c r="L57" i="43"/>
  <c r="L61" i="43"/>
  <c r="L62" i="43"/>
  <c r="L63" i="43"/>
  <c r="L72" i="43"/>
  <c r="L20" i="43"/>
  <c r="L5" i="43"/>
  <c r="L6" i="43"/>
  <c r="L7" i="43"/>
  <c r="L8" i="43"/>
  <c r="L9" i="43"/>
  <c r="L10" i="43"/>
  <c r="L11" i="43"/>
  <c r="L12" i="43"/>
  <c r="L17" i="43"/>
  <c r="L18" i="43"/>
  <c r="L19" i="43"/>
  <c r="L21" i="43"/>
  <c r="L22" i="43"/>
  <c r="L26" i="43"/>
  <c r="L27" i="43"/>
  <c r="L28" i="43"/>
  <c r="L29" i="43"/>
  <c r="L30" i="43"/>
  <c r="L31" i="43"/>
  <c r="L32" i="43"/>
  <c r="L33" i="43"/>
  <c r="L4" i="43"/>
  <c r="J26" i="43"/>
  <c r="J44" i="43"/>
  <c r="J4" i="43"/>
  <c r="J46" i="43"/>
  <c r="J29" i="43"/>
  <c r="J55" i="43"/>
  <c r="J51" i="43"/>
  <c r="J5" i="43"/>
  <c r="J72" i="43"/>
  <c r="J56" i="43"/>
  <c r="J62" i="43"/>
  <c r="J20" i="43"/>
  <c r="J61" i="43"/>
  <c r="J47" i="43"/>
  <c r="J27" i="43"/>
  <c r="J6" i="43"/>
  <c r="J32" i="43"/>
  <c r="J7" i="43"/>
  <c r="J48" i="43"/>
  <c r="J63" i="43"/>
  <c r="J40" i="43"/>
  <c r="J30" i="43"/>
  <c r="J8" i="43"/>
  <c r="J9" i="43"/>
  <c r="J10" i="43"/>
  <c r="J33" i="43"/>
  <c r="J41" i="43"/>
  <c r="J28" i="43"/>
  <c r="J11" i="43"/>
  <c r="J53" i="43"/>
  <c r="J12" i="43"/>
  <c r="J54" i="43"/>
  <c r="J39" i="43"/>
  <c r="J17" i="43"/>
  <c r="J57" i="43"/>
  <c r="J18" i="43"/>
  <c r="J19" i="43"/>
  <c r="J21" i="43"/>
  <c r="J50" i="43"/>
  <c r="J35" i="43"/>
  <c r="J31" i="43"/>
  <c r="J45" i="43"/>
  <c r="J22" i="43"/>
  <c r="AU4" i="43"/>
  <c r="AS4" i="43"/>
  <c r="AT4" i="43"/>
  <c r="AS62" i="43"/>
  <c r="AT62" i="43"/>
  <c r="AS61" i="43"/>
  <c r="AT61" i="43"/>
  <c r="AS63" i="43"/>
  <c r="AT63" i="43"/>
  <c r="AR63" i="43"/>
  <c r="AR62" i="43"/>
  <c r="AR61" i="43"/>
  <c r="AR4" i="43"/>
  <c r="I42" i="46"/>
  <c r="I43" i="46"/>
  <c r="I44" i="46"/>
  <c r="I45" i="46"/>
  <c r="I41" i="46"/>
  <c r="BG63" i="43" l="1"/>
  <c r="BG58" i="43"/>
  <c r="BG8" i="43"/>
  <c r="BG57" i="43"/>
  <c r="BG5" i="43"/>
  <c r="BG39" i="43"/>
  <c r="BG51" i="43"/>
  <c r="BG33" i="43"/>
  <c r="BG56" i="43"/>
  <c r="BG41" i="43"/>
  <c r="BG6" i="43"/>
  <c r="A6" i="48"/>
  <c r="AD5" i="48"/>
  <c r="BG43" i="43"/>
  <c r="BG23" i="43"/>
  <c r="BG15" i="43"/>
  <c r="BG45" i="43"/>
  <c r="BG17" i="43"/>
  <c r="BG44" i="43"/>
  <c r="BG49" i="43"/>
  <c r="BG7" i="43"/>
  <c r="AW38" i="43"/>
  <c r="AW44" i="43"/>
  <c r="AW40" i="43"/>
  <c r="AW24" i="43"/>
  <c r="AW41" i="43"/>
  <c r="AW28" i="43"/>
  <c r="A5" i="47"/>
  <c r="A6" i="47" s="1"/>
  <c r="AD4" i="47"/>
  <c r="BG22" i="43"/>
  <c r="AF16" i="43"/>
  <c r="AF23" i="43"/>
  <c r="AF13" i="43"/>
  <c r="BG19" i="43"/>
  <c r="BG4" i="43"/>
  <c r="BG38" i="43"/>
  <c r="X63" i="43"/>
  <c r="AF63" i="43" s="1"/>
  <c r="X61" i="43"/>
  <c r="AF61" i="43" s="1"/>
  <c r="X37" i="43"/>
  <c r="AF37" i="43" s="1"/>
  <c r="X34" i="43"/>
  <c r="U15" i="39" s="1"/>
  <c r="X49" i="43"/>
  <c r="U17" i="39" s="1"/>
  <c r="X42" i="43"/>
  <c r="AF42" i="43" s="1"/>
  <c r="AF25" i="43"/>
  <c r="N20" i="47"/>
  <c r="AY55" i="43" s="1"/>
  <c r="N15" i="47"/>
  <c r="N11" i="47"/>
  <c r="AY53" i="43" s="1"/>
  <c r="N18" i="47"/>
  <c r="AY30" i="43" s="1"/>
  <c r="N17" i="47"/>
  <c r="AY19" i="43" s="1"/>
  <c r="N16" i="47"/>
  <c r="AY57" i="43" s="1"/>
  <c r="N6" i="47"/>
  <c r="AY35" i="43" s="1"/>
  <c r="N7" i="47"/>
  <c r="AY11" i="43" s="1"/>
  <c r="N35" i="47"/>
  <c r="AY9" i="43" s="1"/>
  <c r="N26" i="47"/>
  <c r="AY49" i="43" s="1"/>
  <c r="N8" i="47"/>
  <c r="N14" i="47"/>
  <c r="AY51" i="43" s="1"/>
  <c r="N32" i="47"/>
  <c r="AY14" i="43" s="1"/>
  <c r="N3" i="47"/>
  <c r="AY28" i="43" s="1"/>
  <c r="N4" i="47"/>
  <c r="AY25" i="43" s="1"/>
  <c r="N30" i="47"/>
  <c r="AY7" i="43" s="1"/>
  <c r="N27" i="47"/>
  <c r="AY6" i="43" s="1"/>
  <c r="N25" i="47"/>
  <c r="AY48" i="43" s="1"/>
  <c r="N19" i="47"/>
  <c r="AY12" i="43" s="1"/>
  <c r="N33" i="47"/>
  <c r="AY46" i="43" s="1"/>
  <c r="N5" i="47"/>
  <c r="AY31" i="43" s="1"/>
  <c r="N29" i="47"/>
  <c r="AY45" i="43" s="1"/>
  <c r="N36" i="47"/>
  <c r="AY20" i="43" s="1"/>
  <c r="N37" i="47"/>
  <c r="AY27" i="43" s="1"/>
  <c r="N12" i="47"/>
  <c r="AY33" i="43" s="1"/>
  <c r="N13" i="47"/>
  <c r="AY56" i="43" s="1"/>
  <c r="N34" i="47"/>
  <c r="AY10" i="43" s="1"/>
  <c r="M43" i="46"/>
  <c r="M44" i="46"/>
  <c r="M45" i="46"/>
  <c r="M42" i="46"/>
  <c r="M41" i="46"/>
  <c r="A7" i="48" l="1"/>
  <c r="AD6" i="48"/>
  <c r="AY40" i="43"/>
  <c r="AY24" i="43"/>
  <c r="AY38" i="43"/>
  <c r="AY44" i="43"/>
  <c r="AD5" i="47"/>
  <c r="AY41" i="43"/>
  <c r="W3" i="47"/>
  <c r="A7" i="47"/>
  <c r="AD6" i="47"/>
  <c r="W5" i="47"/>
  <c r="AO63" i="43"/>
  <c r="AO61" i="43"/>
  <c r="AO62" i="43"/>
  <c r="AN16" i="43"/>
  <c r="AF34" i="43"/>
  <c r="AF49" i="43"/>
  <c r="AN23" i="43"/>
  <c r="T31" i="46" s="1"/>
  <c r="W4" i="47"/>
  <c r="M31" i="46"/>
  <c r="M11" i="46"/>
  <c r="M30" i="46"/>
  <c r="M4" i="46"/>
  <c r="M22" i="46"/>
  <c r="M17" i="46"/>
  <c r="M25" i="46"/>
  <c r="M26" i="46"/>
  <c r="M9" i="46"/>
  <c r="M16" i="46"/>
  <c r="M35" i="46"/>
  <c r="M23" i="46"/>
  <c r="M14" i="46"/>
  <c r="M15" i="46"/>
  <c r="M12" i="46"/>
  <c r="M34" i="46"/>
  <c r="M27" i="46"/>
  <c r="M7" i="46"/>
  <c r="M8" i="46"/>
  <c r="M3" i="46"/>
  <c r="M18" i="46"/>
  <c r="M5" i="46"/>
  <c r="M24" i="46"/>
  <c r="M29" i="46"/>
  <c r="M10" i="46"/>
  <c r="M32" i="46"/>
  <c r="M6" i="46"/>
  <c r="M13" i="46"/>
  <c r="M20" i="46"/>
  <c r="M21" i="46"/>
  <c r="M28" i="46"/>
  <c r="M19" i="46"/>
  <c r="M33" i="46"/>
  <c r="AP63" i="43"/>
  <c r="AP62" i="43"/>
  <c r="A8" i="48" l="1"/>
  <c r="AD7" i="48"/>
  <c r="A8" i="47"/>
  <c r="AD7" i="47"/>
  <c r="AO4" i="43"/>
  <c r="AP4" i="43"/>
  <c r="N30" i="46"/>
  <c r="N25" i="46"/>
  <c r="N22" i="46"/>
  <c r="N16" i="46"/>
  <c r="N23" i="46"/>
  <c r="N8" i="46"/>
  <c r="N18" i="46"/>
  <c r="N10" i="46"/>
  <c r="N24" i="46"/>
  <c r="N13" i="46"/>
  <c r="N19" i="46"/>
  <c r="N33" i="46"/>
  <c r="N31" i="46"/>
  <c r="N29" i="46"/>
  <c r="N17" i="46"/>
  <c r="N28" i="46"/>
  <c r="N27" i="46"/>
  <c r="N20" i="46"/>
  <c r="N12" i="46"/>
  <c r="N9" i="46"/>
  <c r="N15" i="46"/>
  <c r="N4" i="46"/>
  <c r="N6" i="46"/>
  <c r="N3" i="46"/>
  <c r="N14" i="46"/>
  <c r="N32" i="46"/>
  <c r="N11" i="46"/>
  <c r="N21" i="46"/>
  <c r="AQ62" i="43" s="1"/>
  <c r="N26" i="46"/>
  <c r="N7" i="46"/>
  <c r="A4" i="46"/>
  <c r="A9" i="48" l="1"/>
  <c r="AD8" i="48"/>
  <c r="A9" i="47"/>
  <c r="AD8" i="47"/>
  <c r="A5" i="46"/>
  <c r="AD4" i="46"/>
  <c r="AQ4" i="43"/>
  <c r="W4" i="46"/>
  <c r="A4" i="41"/>
  <c r="A5" i="41" s="1"/>
  <c r="A6" i="41" s="1"/>
  <c r="A7" i="41" s="1"/>
  <c r="A8" i="41" s="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M37" i="41"/>
  <c r="M38" i="41"/>
  <c r="M39" i="41"/>
  <c r="M40" i="41"/>
  <c r="M21" i="41"/>
  <c r="N21" i="41" s="1"/>
  <c r="M16" i="41"/>
  <c r="N16" i="41" s="1"/>
  <c r="M24" i="41"/>
  <c r="N24" i="41" s="1"/>
  <c r="M29" i="41"/>
  <c r="N29" i="41" s="1"/>
  <c r="M3" i="41"/>
  <c r="N3" i="41" s="1"/>
  <c r="M13" i="41"/>
  <c r="N13" i="41" s="1"/>
  <c r="M9" i="41"/>
  <c r="N9" i="41" s="1"/>
  <c r="M10" i="41"/>
  <c r="N10" i="41" s="1"/>
  <c r="M30" i="41"/>
  <c r="N30" i="41" s="1"/>
  <c r="M8" i="41"/>
  <c r="M12" i="41"/>
  <c r="N12" i="41" s="1"/>
  <c r="W3" i="41" s="1"/>
  <c r="M4" i="41"/>
  <c r="N4" i="41" s="1"/>
  <c r="M19" i="41"/>
  <c r="N19" i="41" s="1"/>
  <c r="M26" i="41"/>
  <c r="N26" i="41" s="1"/>
  <c r="M20" i="41"/>
  <c r="N20" i="41" s="1"/>
  <c r="M28" i="41"/>
  <c r="N28" i="41" s="1"/>
  <c r="M22" i="41"/>
  <c r="N22" i="41" s="1"/>
  <c r="M5" i="41"/>
  <c r="N5" i="41" s="1"/>
  <c r="M11" i="41"/>
  <c r="N11" i="41" s="1"/>
  <c r="M32" i="41"/>
  <c r="N32" i="41" s="1"/>
  <c r="M14" i="41"/>
  <c r="N14" i="41" s="1"/>
  <c r="M17" i="41"/>
  <c r="N17" i="41" s="1"/>
  <c r="M25" i="41"/>
  <c r="N25" i="41" s="1"/>
  <c r="M18" i="41"/>
  <c r="N18" i="41" s="1"/>
  <c r="M7" i="41"/>
  <c r="N7" i="41" s="1"/>
  <c r="M31" i="41"/>
  <c r="N31" i="41" s="1"/>
  <c r="M33" i="41"/>
  <c r="N33" i="41" s="1"/>
  <c r="W5" i="41" s="1"/>
  <c r="M6" i="41"/>
  <c r="N6" i="41" s="1"/>
  <c r="M27" i="41"/>
  <c r="N27" i="41" s="1"/>
  <c r="M23" i="41"/>
  <c r="N23" i="41" s="1"/>
  <c r="M15" i="41"/>
  <c r="N15" i="41" s="1"/>
  <c r="A10" i="48" l="1"/>
  <c r="AD9" i="48"/>
  <c r="A10" i="47"/>
  <c r="AD9" i="47"/>
  <c r="A6" i="46"/>
  <c r="AD5" i="46"/>
  <c r="W4" i="41"/>
  <c r="N8" i="41"/>
  <c r="AG44" i="43"/>
  <c r="AG41" i="43"/>
  <c r="AG33" i="43"/>
  <c r="AG12" i="43"/>
  <c r="AG43" i="43"/>
  <c r="AG38" i="43"/>
  <c r="AG15" i="43"/>
  <c r="AG45" i="43"/>
  <c r="AG39" i="43"/>
  <c r="AG19" i="43"/>
  <c r="AG7" i="43"/>
  <c r="AG29" i="43"/>
  <c r="AG30" i="43"/>
  <c r="AG40" i="43"/>
  <c r="AG8" i="43"/>
  <c r="AG54" i="43"/>
  <c r="AG26" i="43"/>
  <c r="AG6" i="43"/>
  <c r="AG28" i="43"/>
  <c r="AM6" i="43"/>
  <c r="AM54" i="43"/>
  <c r="AG62" i="43"/>
  <c r="AG61" i="43"/>
  <c r="AG63" i="43"/>
  <c r="AG55" i="43"/>
  <c r="AG56" i="43"/>
  <c r="AG48" i="43"/>
  <c r="AG42" i="43"/>
  <c r="AG49" i="43"/>
  <c r="AG50" i="43"/>
  <c r="AG46" i="43"/>
  <c r="AG51" i="43"/>
  <c r="AG53" i="43"/>
  <c r="AG47" i="43"/>
  <c r="AG34" i="43"/>
  <c r="AG27" i="43"/>
  <c r="AG35" i="43"/>
  <c r="AG37" i="43"/>
  <c r="AG31" i="43"/>
  <c r="AG32" i="43"/>
  <c r="AG5" i="43"/>
  <c r="AG22" i="43"/>
  <c r="AG13" i="43"/>
  <c r="AG23" i="43"/>
  <c r="AG25" i="43"/>
  <c r="AG16" i="43"/>
  <c r="AG10" i="43"/>
  <c r="AG21" i="43"/>
  <c r="AG9" i="43"/>
  <c r="AG17" i="43"/>
  <c r="AG18" i="43"/>
  <c r="AG11" i="43"/>
  <c r="AM8" i="43"/>
  <c r="AM26" i="43"/>
  <c r="AM38" i="43"/>
  <c r="AM43" i="43"/>
  <c r="AM62" i="43"/>
  <c r="AM7" i="43"/>
  <c r="AM29" i="43"/>
  <c r="AM45" i="43"/>
  <c r="AM30" i="43"/>
  <c r="AM33" i="43"/>
  <c r="AH45" i="43"/>
  <c r="AM12" i="43"/>
  <c r="AI45" i="43"/>
  <c r="AM39" i="43"/>
  <c r="AI39" i="43"/>
  <c r="AM40" i="43"/>
  <c r="AM41" i="43"/>
  <c r="AM28" i="43"/>
  <c r="AM4" i="43"/>
  <c r="AM5" i="43"/>
  <c r="AM9" i="43"/>
  <c r="AM27" i="43"/>
  <c r="AM31" i="43"/>
  <c r="AM35" i="43"/>
  <c r="AM44" i="43"/>
  <c r="AM47" i="43"/>
  <c r="AM50" i="43"/>
  <c r="AM10" i="43"/>
  <c r="AM13" i="43"/>
  <c r="AN13" i="43" s="1"/>
  <c r="AV23" i="43"/>
  <c r="AM32" i="43"/>
  <c r="AM37" i="43"/>
  <c r="AN37" i="43" s="1"/>
  <c r="AV37" i="43" s="1"/>
  <c r="AM48" i="43"/>
  <c r="AM51" i="43"/>
  <c r="AM55" i="43"/>
  <c r="AM63" i="43"/>
  <c r="AN63" i="43" s="1"/>
  <c r="AV63" i="43" s="1"/>
  <c r="AM56" i="43"/>
  <c r="AM25" i="43"/>
  <c r="AN25" i="43" s="1"/>
  <c r="AM42" i="43"/>
  <c r="AN42" i="43" s="1"/>
  <c r="AV42" i="43" s="1"/>
  <c r="BD42" i="43" s="1"/>
  <c r="BL42" i="43" s="1"/>
  <c r="AM46" i="43"/>
  <c r="AM49" i="43"/>
  <c r="AN49" i="43" s="1"/>
  <c r="AV49" i="43" s="1"/>
  <c r="T26" i="47" s="1"/>
  <c r="AM11" i="43"/>
  <c r="AV16" i="43"/>
  <c r="AM34" i="43"/>
  <c r="AN34" i="43" s="1"/>
  <c r="AM53" i="43"/>
  <c r="AM61" i="43"/>
  <c r="AN61" i="43" s="1"/>
  <c r="AV61" i="43" s="1"/>
  <c r="AI16" i="43"/>
  <c r="AI44" i="43"/>
  <c r="AJ44" i="43"/>
  <c r="AI13" i="43"/>
  <c r="AI15" i="43"/>
  <c r="AH22" i="43"/>
  <c r="AI22" i="43"/>
  <c r="AK44" i="43"/>
  <c r="AL44" i="43"/>
  <c r="AH44" i="43"/>
  <c r="AI19" i="43"/>
  <c r="AH50" i="43"/>
  <c r="AI37" i="43"/>
  <c r="AH25" i="43"/>
  <c r="AI50" i="43"/>
  <c r="AI25" i="43"/>
  <c r="AH21" i="43"/>
  <c r="AH19" i="43"/>
  <c r="AI21" i="43"/>
  <c r="AH35" i="43"/>
  <c r="AH18" i="43"/>
  <c r="AI35" i="43"/>
  <c r="AI18" i="43"/>
  <c r="AH23" i="43"/>
  <c r="AI31" i="43"/>
  <c r="AH31" i="43"/>
  <c r="AI23" i="43"/>
  <c r="AH37" i="43"/>
  <c r="AI17" i="43"/>
  <c r="AH17" i="43"/>
  <c r="AI43" i="43"/>
  <c r="AI12" i="43"/>
  <c r="AI49" i="43"/>
  <c r="AI54" i="43"/>
  <c r="AJ26" i="43"/>
  <c r="AH26" i="43"/>
  <c r="AK26" i="43"/>
  <c r="AI26" i="43"/>
  <c r="AL26" i="43"/>
  <c r="AK56" i="43"/>
  <c r="AJ56" i="43"/>
  <c r="AH56" i="43"/>
  <c r="AI56" i="43"/>
  <c r="AL56" i="43"/>
  <c r="AI27" i="43"/>
  <c r="AJ43" i="43"/>
  <c r="AJ18" i="43"/>
  <c r="AK74" i="43"/>
  <c r="AL18" i="43"/>
  <c r="AL43" i="43"/>
  <c r="AH43" i="43"/>
  <c r="AI5" i="43"/>
  <c r="AJ74" i="43"/>
  <c r="AK27" i="43"/>
  <c r="AL74" i="43"/>
  <c r="AH74" i="43"/>
  <c r="AI74" i="43"/>
  <c r="AJ27" i="43"/>
  <c r="AK5" i="43"/>
  <c r="AL5" i="43"/>
  <c r="AK43" i="43"/>
  <c r="AK18" i="43"/>
  <c r="AL27" i="43"/>
  <c r="AH5" i="43"/>
  <c r="AH27" i="43"/>
  <c r="AJ5" i="43"/>
  <c r="AI61" i="43"/>
  <c r="AI4" i="43"/>
  <c r="AJ50" i="43"/>
  <c r="AK53" i="43"/>
  <c r="AL61" i="43"/>
  <c r="AG4" i="43"/>
  <c r="AH11" i="43"/>
  <c r="AI30" i="43"/>
  <c r="AJ11" i="43"/>
  <c r="AK38" i="43"/>
  <c r="AL50" i="43"/>
  <c r="AH38" i="43"/>
  <c r="AH47" i="43"/>
  <c r="AI32" i="43"/>
  <c r="AJ47" i="43"/>
  <c r="AJ29" i="43"/>
  <c r="AK50" i="43"/>
  <c r="AL11" i="43"/>
  <c r="AI53" i="43"/>
  <c r="AJ19" i="43"/>
  <c r="AJ61" i="43"/>
  <c r="AK11" i="43"/>
  <c r="AL29" i="43"/>
  <c r="AL47" i="43"/>
  <c r="AH30" i="43"/>
  <c r="AI38" i="43"/>
  <c r="AJ17" i="43"/>
  <c r="AJ30" i="43"/>
  <c r="AK47" i="43"/>
  <c r="AK29" i="43"/>
  <c r="AL4" i="43"/>
  <c r="AL38" i="43"/>
  <c r="AL19" i="43"/>
  <c r="AH29" i="43"/>
  <c r="AH32" i="43"/>
  <c r="AJ32" i="43"/>
  <c r="AK19" i="43"/>
  <c r="AK61" i="43"/>
  <c r="AK4" i="43"/>
  <c r="AL30" i="43"/>
  <c r="AH61" i="43"/>
  <c r="AH4" i="43"/>
  <c r="AH53" i="43"/>
  <c r="AI11" i="43"/>
  <c r="AJ53" i="43"/>
  <c r="AK30" i="43"/>
  <c r="AL32" i="43"/>
  <c r="AI47" i="43"/>
  <c r="AI29" i="43"/>
  <c r="AJ38" i="43"/>
  <c r="AK32" i="43"/>
  <c r="AL53" i="43"/>
  <c r="AL62" i="43"/>
  <c r="AL39" i="43"/>
  <c r="AL16" i="43"/>
  <c r="AL25" i="43"/>
  <c r="AL31" i="43"/>
  <c r="AL15" i="43"/>
  <c r="AL41" i="43"/>
  <c r="AL45" i="43"/>
  <c r="AL12" i="43"/>
  <c r="AL28" i="43"/>
  <c r="AL13" i="43"/>
  <c r="AL33" i="43"/>
  <c r="AL6" i="43"/>
  <c r="AL8" i="43"/>
  <c r="AL23" i="43"/>
  <c r="AL40" i="43"/>
  <c r="AL34" i="43"/>
  <c r="AL7" i="43"/>
  <c r="AL54" i="43"/>
  <c r="AL10" i="43"/>
  <c r="AL63" i="43"/>
  <c r="AL49" i="43"/>
  <c r="AL21" i="43"/>
  <c r="AL48" i="43"/>
  <c r="AL9" i="43"/>
  <c r="AL42" i="43"/>
  <c r="AL20" i="43"/>
  <c r="AL22" i="43"/>
  <c r="AL55" i="43"/>
  <c r="AL46" i="43"/>
  <c r="AL37" i="43"/>
  <c r="AL35" i="43"/>
  <c r="AL51" i="43"/>
  <c r="AK33" i="43"/>
  <c r="AK13" i="43"/>
  <c r="AK55" i="43"/>
  <c r="AK23" i="43"/>
  <c r="AK40" i="43"/>
  <c r="AK34" i="43"/>
  <c r="AK6" i="43"/>
  <c r="AK54" i="43"/>
  <c r="AK10" i="43"/>
  <c r="AK63" i="43"/>
  <c r="AK46" i="43"/>
  <c r="AK49" i="43"/>
  <c r="AK21" i="43"/>
  <c r="AK48" i="43"/>
  <c r="AK9" i="43"/>
  <c r="AK22" i="43"/>
  <c r="AK16" i="43"/>
  <c r="AK25" i="43"/>
  <c r="AK31" i="43"/>
  <c r="AK37" i="43"/>
  <c r="AK35" i="43"/>
  <c r="AK12" i="43"/>
  <c r="AK42" i="43"/>
  <c r="AK39" i="43"/>
  <c r="AK28" i="43"/>
  <c r="AK8" i="43"/>
  <c r="AK7" i="43"/>
  <c r="AK20" i="43"/>
  <c r="AJ33" i="43"/>
  <c r="AK15" i="43"/>
  <c r="AK41" i="43"/>
  <c r="AK45" i="43"/>
  <c r="AK62" i="43"/>
  <c r="AK51" i="43"/>
  <c r="AI7" i="43"/>
  <c r="AJ13" i="43"/>
  <c r="AJ55" i="43"/>
  <c r="AJ23" i="43"/>
  <c r="AJ40" i="43"/>
  <c r="AJ34" i="43"/>
  <c r="AJ54" i="43"/>
  <c r="AJ10" i="43"/>
  <c r="AJ63" i="43"/>
  <c r="AJ46" i="43"/>
  <c r="AJ49" i="43"/>
  <c r="AJ21" i="43"/>
  <c r="AJ48" i="43"/>
  <c r="AJ9" i="43"/>
  <c r="AJ22" i="43"/>
  <c r="AJ16" i="43"/>
  <c r="AJ25" i="43"/>
  <c r="AJ31" i="43"/>
  <c r="AJ37" i="43"/>
  <c r="AJ35" i="43"/>
  <c r="AJ12" i="43"/>
  <c r="AJ42" i="43"/>
  <c r="AJ39" i="43"/>
  <c r="AJ28" i="43"/>
  <c r="AJ8" i="43"/>
  <c r="AJ7" i="43"/>
  <c r="AJ20" i="43"/>
  <c r="AJ15" i="43"/>
  <c r="AJ41" i="43"/>
  <c r="AJ45" i="43"/>
  <c r="AJ62" i="43"/>
  <c r="AJ51" i="43"/>
  <c r="AI20" i="43"/>
  <c r="AI51" i="43"/>
  <c r="AI55" i="43"/>
  <c r="AI33" i="43"/>
  <c r="AI6" i="43"/>
  <c r="AI40" i="43"/>
  <c r="AI34" i="43"/>
  <c r="AI62" i="43"/>
  <c r="AI10" i="43"/>
  <c r="AI63" i="43"/>
  <c r="AI46" i="43"/>
  <c r="AI48" i="43"/>
  <c r="AI9" i="43"/>
  <c r="AI41" i="43"/>
  <c r="AI42" i="43"/>
  <c r="AI28" i="43"/>
  <c r="AI8" i="43"/>
  <c r="AH39" i="43"/>
  <c r="AH28" i="43"/>
  <c r="AH8" i="43"/>
  <c r="AH7" i="43"/>
  <c r="AH15" i="43"/>
  <c r="AH41" i="43"/>
  <c r="AH13" i="43"/>
  <c r="AH33" i="43"/>
  <c r="AH6" i="43"/>
  <c r="AH40" i="43"/>
  <c r="AH34" i="43"/>
  <c r="AH54" i="43"/>
  <c r="AH10" i="43"/>
  <c r="AH63" i="43"/>
  <c r="AH49" i="43"/>
  <c r="AH48" i="43"/>
  <c r="AH9" i="43"/>
  <c r="AH16" i="43"/>
  <c r="AH12" i="43"/>
  <c r="AH42" i="43"/>
  <c r="AH20" i="43"/>
  <c r="AH62" i="43"/>
  <c r="AH51" i="43"/>
  <c r="AH55" i="43"/>
  <c r="AH46" i="43"/>
  <c r="AG20" i="43"/>
  <c r="A11" i="48" l="1"/>
  <c r="AD10" i="48"/>
  <c r="A11" i="47"/>
  <c r="AD10" i="47"/>
  <c r="BD23" i="43"/>
  <c r="T33" i="48" s="1"/>
  <c r="T38" i="47"/>
  <c r="AV13" i="43"/>
  <c r="BD13" i="43" s="1"/>
  <c r="T25" i="46"/>
  <c r="V12" i="46" s="1"/>
  <c r="AV25" i="43"/>
  <c r="T20" i="46"/>
  <c r="AV34" i="43"/>
  <c r="BD34" i="43" s="1"/>
  <c r="T15" i="46"/>
  <c r="A7" i="46"/>
  <c r="AD6" i="46"/>
  <c r="BD37" i="43"/>
  <c r="BL37" i="43" s="1"/>
  <c r="BD61" i="43"/>
  <c r="BL61" i="43" s="1"/>
  <c r="BD16" i="43"/>
  <c r="BD49" i="43"/>
  <c r="BD63" i="43"/>
  <c r="BL63" i="43" s="1"/>
  <c r="AD12" i="43"/>
  <c r="AC12" i="43"/>
  <c r="AB12" i="43"/>
  <c r="Z12" i="43"/>
  <c r="R12" i="43"/>
  <c r="BL13" i="43" l="1"/>
  <c r="T28" i="48"/>
  <c r="BL16" i="43"/>
  <c r="T4" i="48"/>
  <c r="BL49" i="43"/>
  <c r="T3" i="48"/>
  <c r="A12" i="48"/>
  <c r="AD11" i="48"/>
  <c r="A12" i="47"/>
  <c r="AD11" i="47"/>
  <c r="BD25" i="43"/>
  <c r="T4" i="47"/>
  <c r="A8" i="46"/>
  <c r="AD7" i="46"/>
  <c r="A13" i="48" l="1"/>
  <c r="AD12" i="48"/>
  <c r="A13" i="47"/>
  <c r="AD12" i="47"/>
  <c r="A9" i="46"/>
  <c r="AD8" i="46"/>
  <c r="A14" i="48" l="1"/>
  <c r="AD13" i="48"/>
  <c r="A14" i="47"/>
  <c r="AD13" i="47"/>
  <c r="A10" i="46"/>
  <c r="AD9" i="46"/>
  <c r="Y15" i="43"/>
  <c r="Z49" i="43"/>
  <c r="AB49" i="43"/>
  <c r="AC49" i="43"/>
  <c r="AD49" i="43"/>
  <c r="Z54" i="43"/>
  <c r="AB54" i="43"/>
  <c r="AC54" i="43"/>
  <c r="AD54" i="43"/>
  <c r="Z13" i="43"/>
  <c r="AB13" i="43"/>
  <c r="AC13" i="43"/>
  <c r="AD13" i="43"/>
  <c r="Z15" i="43"/>
  <c r="AB15" i="43"/>
  <c r="AC15" i="43"/>
  <c r="AD15" i="43"/>
  <c r="Z16" i="43"/>
  <c r="AB16" i="43"/>
  <c r="AC16" i="43"/>
  <c r="AD16" i="43"/>
  <c r="X69" i="43"/>
  <c r="AB44" i="43"/>
  <c r="AC44" i="43"/>
  <c r="AD44" i="43"/>
  <c r="AB18" i="43"/>
  <c r="AC18" i="43"/>
  <c r="AD18" i="43"/>
  <c r="AB35" i="43"/>
  <c r="AC35" i="43"/>
  <c r="AD35" i="43"/>
  <c r="AB22" i="43"/>
  <c r="AC22" i="43"/>
  <c r="AD22" i="43"/>
  <c r="AB4" i="43"/>
  <c r="AC4" i="43"/>
  <c r="AD4" i="43"/>
  <c r="AB46" i="43"/>
  <c r="AC46" i="43"/>
  <c r="AD46" i="43"/>
  <c r="AB29" i="43"/>
  <c r="AC29" i="43"/>
  <c r="AD29" i="43"/>
  <c r="AB55" i="43"/>
  <c r="AC55" i="43"/>
  <c r="AD55" i="43"/>
  <c r="AB51" i="43"/>
  <c r="AC51" i="43"/>
  <c r="AD51" i="43"/>
  <c r="AB50" i="43"/>
  <c r="AC50" i="43"/>
  <c r="AD50" i="43"/>
  <c r="AB5" i="43"/>
  <c r="AC5" i="43"/>
  <c r="AD5" i="43"/>
  <c r="AB56" i="43"/>
  <c r="AC56" i="43"/>
  <c r="AD56" i="43"/>
  <c r="AB62" i="43"/>
  <c r="AC62" i="43"/>
  <c r="AD62" i="43"/>
  <c r="AB20" i="43"/>
  <c r="AC20" i="43"/>
  <c r="AD20" i="43"/>
  <c r="AB61" i="43"/>
  <c r="AC61" i="43"/>
  <c r="AD61" i="43"/>
  <c r="AB47" i="43"/>
  <c r="AC47" i="43"/>
  <c r="AD47" i="43"/>
  <c r="AB6" i="43"/>
  <c r="AC6" i="43"/>
  <c r="AD6" i="43"/>
  <c r="AB45" i="43"/>
  <c r="AC45" i="43"/>
  <c r="AD45" i="43"/>
  <c r="AB32" i="43"/>
  <c r="AC32" i="43"/>
  <c r="AD32" i="43"/>
  <c r="AB7" i="43"/>
  <c r="AC7" i="43"/>
  <c r="AD7" i="43"/>
  <c r="AB48" i="43"/>
  <c r="AC48" i="43"/>
  <c r="AD48" i="43"/>
  <c r="AB63" i="43"/>
  <c r="AC63" i="43"/>
  <c r="AD63" i="43"/>
  <c r="AB34" i="43"/>
  <c r="AC34" i="43"/>
  <c r="AD34" i="43"/>
  <c r="AB30" i="43"/>
  <c r="AC30" i="43"/>
  <c r="AD30" i="43"/>
  <c r="AB19" i="43"/>
  <c r="AC19" i="43"/>
  <c r="AD19" i="43"/>
  <c r="AB8" i="43"/>
  <c r="AC8" i="43"/>
  <c r="AD8" i="43"/>
  <c r="AB31" i="43"/>
  <c r="AC31" i="43"/>
  <c r="AD31" i="43"/>
  <c r="AB9" i="43"/>
  <c r="AC9" i="43"/>
  <c r="AD9" i="43"/>
  <c r="AB21" i="43"/>
  <c r="AC21" i="43"/>
  <c r="AD21" i="43"/>
  <c r="AB10" i="43"/>
  <c r="AC10" i="43"/>
  <c r="AD10" i="43"/>
  <c r="AB23" i="43"/>
  <c r="AC23" i="43"/>
  <c r="AD23" i="43"/>
  <c r="AB33" i="43"/>
  <c r="AC33" i="43"/>
  <c r="AD33" i="43"/>
  <c r="AB28" i="43"/>
  <c r="AC28" i="43"/>
  <c r="AD28" i="43"/>
  <c r="AB11" i="43"/>
  <c r="AC11" i="43"/>
  <c r="AD11" i="43"/>
  <c r="AB53" i="43"/>
  <c r="AC53" i="43"/>
  <c r="AD53" i="43"/>
  <c r="AB74" i="43"/>
  <c r="AC74" i="43"/>
  <c r="AD74" i="43"/>
  <c r="AB43" i="43"/>
  <c r="AC43" i="43"/>
  <c r="AD43" i="43"/>
  <c r="AA20" i="43"/>
  <c r="AA63" i="43"/>
  <c r="Z44" i="43"/>
  <c r="Z18" i="43"/>
  <c r="Z35" i="43"/>
  <c r="Z22" i="43"/>
  <c r="Z4" i="43"/>
  <c r="Z46" i="43"/>
  <c r="Z29" i="43"/>
  <c r="Z55" i="43"/>
  <c r="Z51" i="43"/>
  <c r="Z50" i="43"/>
  <c r="Z5" i="43"/>
  <c r="Z56" i="43"/>
  <c r="Z62" i="43"/>
  <c r="Z20" i="43"/>
  <c r="Z61" i="43"/>
  <c r="Z47" i="43"/>
  <c r="Z6" i="43"/>
  <c r="Z45" i="43"/>
  <c r="Z32" i="43"/>
  <c r="Z7" i="43"/>
  <c r="Z48" i="43"/>
  <c r="Z63" i="43"/>
  <c r="Z34" i="43"/>
  <c r="Z30" i="43"/>
  <c r="Z19" i="43"/>
  <c r="Z8" i="43"/>
  <c r="Z31" i="43"/>
  <c r="Z9" i="43"/>
  <c r="Z21" i="43"/>
  <c r="Z10" i="43"/>
  <c r="Z23" i="43"/>
  <c r="Z33" i="43"/>
  <c r="Z28" i="43"/>
  <c r="Z11" i="43"/>
  <c r="Z53" i="43"/>
  <c r="Z74" i="43"/>
  <c r="Z43" i="43"/>
  <c r="A15" i="48" l="1"/>
  <c r="AD14" i="48"/>
  <c r="A15" i="47"/>
  <c r="AD14" i="47"/>
  <c r="A11" i="46"/>
  <c r="AD10" i="46"/>
  <c r="A5" i="43"/>
  <c r="A6" i="43" s="1"/>
  <c r="A7" i="43" s="1"/>
  <c r="A8" i="43" s="1"/>
  <c r="A9" i="43" s="1"/>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M50" i="39"/>
  <c r="Y5" i="43" s="1"/>
  <c r="A16" i="48" l="1"/>
  <c r="AD15" i="48"/>
  <c r="A58" i="43"/>
  <c r="A59" i="43" s="1"/>
  <c r="A60" i="43" s="1"/>
  <c r="A61" i="43" s="1"/>
  <c r="A62" i="43" s="1"/>
  <c r="A63" i="43" s="1"/>
  <c r="A16" i="47"/>
  <c r="AD15" i="47"/>
  <c r="A12" i="46"/>
  <c r="AD11" i="46"/>
  <c r="M51" i="39"/>
  <c r="M4" i="39"/>
  <c r="M28" i="39"/>
  <c r="M7" i="39"/>
  <c r="Y33" i="43" s="1"/>
  <c r="M18" i="39"/>
  <c r="A4" i="39"/>
  <c r="A5" i="39" s="1"/>
  <c r="A6" i="39" s="1"/>
  <c r="A7" i="39" s="1"/>
  <c r="A8" i="39" s="1"/>
  <c r="A9" i="39" s="1"/>
  <c r="A10" i="39" s="1"/>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17" i="48" l="1"/>
  <c r="AD16" i="48"/>
  <c r="A17" i="47"/>
  <c r="AD16" i="47"/>
  <c r="A13" i="46"/>
  <c r="AD12" i="46"/>
  <c r="N28" i="39"/>
  <c r="N7" i="39"/>
  <c r="AA17" i="43" s="1"/>
  <c r="N4" i="39"/>
  <c r="N18" i="39"/>
  <c r="M25" i="39"/>
  <c r="M29" i="39"/>
  <c r="M31" i="39"/>
  <c r="M16" i="39"/>
  <c r="M33" i="39"/>
  <c r="Y44" i="43" s="1"/>
  <c r="M24" i="39"/>
  <c r="M27" i="39"/>
  <c r="M32" i="39"/>
  <c r="Y9" i="43" s="1"/>
  <c r="M12" i="39"/>
  <c r="M15" i="39"/>
  <c r="Y11" i="43" s="1"/>
  <c r="M3" i="39"/>
  <c r="Y23" i="43" s="1"/>
  <c r="M14" i="39"/>
  <c r="Y74" i="43" s="1"/>
  <c r="M13" i="39"/>
  <c r="M17" i="39"/>
  <c r="M5" i="39"/>
  <c r="Y22" i="43" s="1"/>
  <c r="Y16" i="43"/>
  <c r="M6" i="39"/>
  <c r="Y21" i="43" s="1"/>
  <c r="M20" i="39"/>
  <c r="Y51" i="43" s="1"/>
  <c r="M21" i="39"/>
  <c r="Y17" i="43" s="1"/>
  <c r="M30" i="39"/>
  <c r="M19" i="39"/>
  <c r="M26" i="39"/>
  <c r="Y10" i="43" s="1"/>
  <c r="Y53" i="43"/>
  <c r="M10" i="39"/>
  <c r="Y43" i="43"/>
  <c r="M8" i="39"/>
  <c r="M9" i="39"/>
  <c r="M35" i="39"/>
  <c r="M22" i="39"/>
  <c r="M11" i="39"/>
  <c r="Y28" i="43" s="1"/>
  <c r="M23" i="39"/>
  <c r="Y56" i="43" s="1"/>
  <c r="M34" i="39"/>
  <c r="R26" i="43"/>
  <c r="R44" i="43"/>
  <c r="R18" i="43"/>
  <c r="R22" i="43"/>
  <c r="R4" i="43"/>
  <c r="R46" i="43"/>
  <c r="R55" i="43"/>
  <c r="R51" i="43"/>
  <c r="R50" i="43"/>
  <c r="R5" i="43"/>
  <c r="R56" i="43"/>
  <c r="R62" i="43"/>
  <c r="R20" i="43"/>
  <c r="R61" i="43"/>
  <c r="R42" i="43"/>
  <c r="R47" i="43"/>
  <c r="R27" i="43"/>
  <c r="R6" i="43"/>
  <c r="R45" i="43"/>
  <c r="R32" i="43"/>
  <c r="R7" i="43"/>
  <c r="R48" i="43"/>
  <c r="R63" i="43"/>
  <c r="R40" i="43"/>
  <c r="R30" i="43"/>
  <c r="R19" i="43"/>
  <c r="R8" i="43"/>
  <c r="R31" i="43"/>
  <c r="R9" i="43"/>
  <c r="R21" i="43"/>
  <c r="R10" i="43"/>
  <c r="R23" i="43"/>
  <c r="R33" i="43"/>
  <c r="R41" i="43"/>
  <c r="R28" i="43"/>
  <c r="R25" i="43"/>
  <c r="R11" i="43"/>
  <c r="R53" i="43"/>
  <c r="R74" i="43"/>
  <c r="R43" i="43"/>
  <c r="R49" i="43"/>
  <c r="R54" i="43"/>
  <c r="R13" i="43"/>
  <c r="R15" i="43"/>
  <c r="N45" i="38"/>
  <c r="N46" i="38"/>
  <c r="N47" i="38"/>
  <c r="N48" i="38"/>
  <c r="N49" i="38"/>
  <c r="N50" i="38"/>
  <c r="N51" i="38"/>
  <c r="N44" i="38"/>
  <c r="N28" i="38"/>
  <c r="N23" i="38"/>
  <c r="N7" i="38"/>
  <c r="N15" i="38"/>
  <c r="N27" i="38"/>
  <c r="O27" i="38" s="1"/>
  <c r="N24" i="38"/>
  <c r="O24" i="38" s="1"/>
  <c r="N12" i="38"/>
  <c r="N13" i="38"/>
  <c r="O13" i="38" s="1"/>
  <c r="N6" i="38"/>
  <c r="N3" i="38"/>
  <c r="O3" i="38" s="1"/>
  <c r="N26" i="38"/>
  <c r="N5" i="38"/>
  <c r="N9" i="38"/>
  <c r="N16" i="38"/>
  <c r="AJ6" i="38"/>
  <c r="N22" i="38"/>
  <c r="N11" i="38"/>
  <c r="N20" i="38"/>
  <c r="AJ7" i="38"/>
  <c r="N14" i="38"/>
  <c r="N18" i="38"/>
  <c r="N29" i="38"/>
  <c r="A18" i="48" l="1"/>
  <c r="AD17" i="48"/>
  <c r="A18" i="47"/>
  <c r="AD17" i="47"/>
  <c r="A14" i="46"/>
  <c r="AD13" i="46"/>
  <c r="Y30" i="43"/>
  <c r="Y54" i="43"/>
  <c r="Y34" i="43"/>
  <c r="Y49" i="43"/>
  <c r="Y29" i="43"/>
  <c r="Y7" i="43"/>
  <c r="Y48" i="43"/>
  <c r="Y18" i="43"/>
  <c r="Y31" i="43"/>
  <c r="Y19" i="43"/>
  <c r="Y13" i="43"/>
  <c r="Y12" i="43"/>
  <c r="Y47" i="43"/>
  <c r="Y4" i="43"/>
  <c r="Y46" i="43"/>
  <c r="Y32" i="43"/>
  <c r="Y45" i="43"/>
  <c r="Y8" i="43"/>
  <c r="Y35" i="43"/>
  <c r="Y55" i="43"/>
  <c r="Y50" i="43"/>
  <c r="X3" i="38"/>
  <c r="S4" i="43"/>
  <c r="S8" i="43"/>
  <c r="O26" i="38"/>
  <c r="O16" i="38"/>
  <c r="X4" i="38" s="1"/>
  <c r="O29" i="38"/>
  <c r="AJ4" i="38"/>
  <c r="S45" i="43"/>
  <c r="O18" i="38"/>
  <c r="O11" i="38"/>
  <c r="AJ5" i="38"/>
  <c r="O6" i="38"/>
  <c r="O14" i="38"/>
  <c r="O22" i="38"/>
  <c r="O9" i="38"/>
  <c r="O15" i="38"/>
  <c r="O7" i="38"/>
  <c r="S51" i="43"/>
  <c r="O12" i="38"/>
  <c r="O23" i="38"/>
  <c r="O28" i="38"/>
  <c r="O5" i="38"/>
  <c r="O20" i="38"/>
  <c r="Q4" i="43"/>
  <c r="N8" i="39"/>
  <c r="N30" i="39"/>
  <c r="N17" i="39"/>
  <c r="N27" i="39"/>
  <c r="N21" i="39"/>
  <c r="N13" i="39"/>
  <c r="N24" i="39"/>
  <c r="N12" i="39"/>
  <c r="N32" i="39"/>
  <c r="N10" i="39"/>
  <c r="N14" i="39"/>
  <c r="N23" i="39"/>
  <c r="N3" i="39"/>
  <c r="AA23" i="43" s="1"/>
  <c r="N16" i="39"/>
  <c r="AA46" i="43"/>
  <c r="N19" i="39"/>
  <c r="N25" i="39"/>
  <c r="AA7" i="43" s="1"/>
  <c r="N9" i="39"/>
  <c r="N5" i="39"/>
  <c r="AA61" i="43" s="1"/>
  <c r="N20" i="39"/>
  <c r="AA51" i="43" s="1"/>
  <c r="N11" i="39"/>
  <c r="N6" i="39"/>
  <c r="AA21" i="43" s="1"/>
  <c r="N15" i="39"/>
  <c r="AA11" i="43" s="1"/>
  <c r="N31" i="39"/>
  <c r="N22" i="39"/>
  <c r="AA54" i="43" s="1"/>
  <c r="N26" i="39"/>
  <c r="N29" i="39"/>
  <c r="AA5" i="43" s="1"/>
  <c r="A19" i="48" l="1"/>
  <c r="AD18" i="48"/>
  <c r="A19" i="47"/>
  <c r="AD18" i="47"/>
  <c r="A15" i="46"/>
  <c r="AD14" i="46"/>
  <c r="AA43" i="43"/>
  <c r="W3" i="39"/>
  <c r="AA32" i="43"/>
  <c r="AA13" i="43"/>
  <c r="W4" i="39"/>
  <c r="AA28" i="43"/>
  <c r="AA34" i="43"/>
  <c r="AA49" i="43"/>
  <c r="X5" i="38"/>
  <c r="AA48" i="43"/>
  <c r="AA50" i="43"/>
  <c r="AA16" i="43"/>
  <c r="AA30" i="43"/>
  <c r="AA47" i="43"/>
  <c r="AA6" i="43"/>
  <c r="AA8" i="43"/>
  <c r="AA15" i="43"/>
  <c r="AA19" i="43"/>
  <c r="AA62" i="43"/>
  <c r="AA31" i="43"/>
  <c r="AA55" i="43"/>
  <c r="AA56" i="43"/>
  <c r="AA29" i="43"/>
  <c r="AA12" i="43"/>
  <c r="AA22" i="43"/>
  <c r="AA10" i="43"/>
  <c r="AA4" i="43"/>
  <c r="AA33" i="43"/>
  <c r="AA74" i="43"/>
  <c r="W5" i="39"/>
  <c r="AA9" i="43"/>
  <c r="AA45" i="43"/>
  <c r="N33" i="39"/>
  <c r="AA44" i="43" s="1"/>
  <c r="AA53" i="43"/>
  <c r="AA35" i="43"/>
  <c r="AA18" i="43"/>
  <c r="S4" i="33"/>
  <c r="S5" i="33"/>
  <c r="S6" i="33"/>
  <c r="S7" i="33"/>
  <c r="S8" i="33"/>
  <c r="O7" i="43" s="1"/>
  <c r="V5" i="38" s="1"/>
  <c r="W5" i="38" s="1"/>
  <c r="S9" i="33"/>
  <c r="S10" i="33"/>
  <c r="S11" i="33"/>
  <c r="S12" i="33"/>
  <c r="S13" i="33"/>
  <c r="O41" i="43" s="1"/>
  <c r="S14" i="33"/>
  <c r="S15" i="33"/>
  <c r="O26" i="43" s="1"/>
  <c r="V14" i="38" s="1"/>
  <c r="S16" i="33"/>
  <c r="S17" i="33"/>
  <c r="S18" i="33"/>
  <c r="S19" i="33"/>
  <c r="O40" i="43" s="1"/>
  <c r="S20" i="33"/>
  <c r="O39" i="43" s="1"/>
  <c r="S21" i="33"/>
  <c r="S22" i="33"/>
  <c r="S23" i="33"/>
  <c r="S24" i="33"/>
  <c r="S25" i="33"/>
  <c r="O8" i="43" s="1"/>
  <c r="P8" i="43" s="1"/>
  <c r="S26" i="33"/>
  <c r="O6" i="43" s="1"/>
  <c r="S27" i="33"/>
  <c r="S28" i="33"/>
  <c r="S29" i="33"/>
  <c r="S30" i="33"/>
  <c r="S31" i="33"/>
  <c r="S33" i="33"/>
  <c r="S34" i="33"/>
  <c r="S35" i="33"/>
  <c r="S36" i="33"/>
  <c r="S37" i="33"/>
  <c r="O15" i="43" s="1"/>
  <c r="V41" i="38" s="1"/>
  <c r="S3" i="33"/>
  <c r="M31" i="33"/>
  <c r="M30" i="33"/>
  <c r="M27" i="33"/>
  <c r="M24" i="33"/>
  <c r="M37" i="33"/>
  <c r="M26" i="33"/>
  <c r="M21" i="33"/>
  <c r="M51" i="33"/>
  <c r="M23" i="33"/>
  <c r="I5" i="43" s="1"/>
  <c r="M15" i="33"/>
  <c r="M32" i="33"/>
  <c r="M4" i="33"/>
  <c r="M12" i="33"/>
  <c r="M34" i="33"/>
  <c r="M28" i="33"/>
  <c r="M17" i="33"/>
  <c r="M13" i="33"/>
  <c r="M52" i="33"/>
  <c r="I72" i="43" s="1"/>
  <c r="M6" i="33"/>
  <c r="M8" i="33"/>
  <c r="M11" i="33"/>
  <c r="M16" i="33"/>
  <c r="M14" i="33"/>
  <c r="M18" i="33"/>
  <c r="M9" i="33"/>
  <c r="M36" i="33"/>
  <c r="M33" i="33"/>
  <c r="M10" i="33"/>
  <c r="M5" i="33"/>
  <c r="M35" i="33"/>
  <c r="M25" i="33"/>
  <c r="M20" i="33"/>
  <c r="M50" i="33"/>
  <c r="M53" i="33"/>
  <c r="I20" i="43" s="1"/>
  <c r="M3" i="33"/>
  <c r="M29" i="33"/>
  <c r="M22" i="33"/>
  <c r="I39" i="43" s="1"/>
  <c r="M19" i="33"/>
  <c r="M7" i="33"/>
  <c r="AD4" i="33"/>
  <c r="AD5" i="33"/>
  <c r="AD6" i="33"/>
  <c r="AD7" i="33"/>
  <c r="AD3" i="33"/>
  <c r="AB4" i="33"/>
  <c r="AB5" i="33"/>
  <c r="AB6" i="33"/>
  <c r="AB7" i="33"/>
  <c r="AB3" i="33"/>
  <c r="BL20" i="43"/>
  <c r="BL34" i="43"/>
  <c r="BL23" i="43"/>
  <c r="BL25" i="43"/>
  <c r="A20" i="48" l="1"/>
  <c r="AD19" i="48"/>
  <c r="A20" i="47"/>
  <c r="AD19" i="47"/>
  <c r="A16" i="46"/>
  <c r="AD15" i="46"/>
  <c r="I47" i="43"/>
  <c r="I18" i="43"/>
  <c r="I57" i="43"/>
  <c r="I30" i="43"/>
  <c r="I7" i="43"/>
  <c r="I8" i="43"/>
  <c r="O62" i="43"/>
  <c r="P62" i="43" s="1"/>
  <c r="X62" i="43" s="1"/>
  <c r="O53" i="43"/>
  <c r="O19" i="43"/>
  <c r="P19" i="43" s="1"/>
  <c r="X19" i="43" s="1"/>
  <c r="U28" i="39" s="1"/>
  <c r="O35" i="43"/>
  <c r="P35" i="43" s="1"/>
  <c r="X35" i="43" s="1"/>
  <c r="U26" i="39" s="1"/>
  <c r="O29" i="43"/>
  <c r="P29" i="43" s="1"/>
  <c r="X29" i="43" s="1"/>
  <c r="U8" i="39" s="1"/>
  <c r="O48" i="43"/>
  <c r="O32" i="43"/>
  <c r="V3" i="38" s="1"/>
  <c r="O10" i="43"/>
  <c r="P10" i="43" s="1"/>
  <c r="X10" i="43" s="1"/>
  <c r="O18" i="43"/>
  <c r="P18" i="43" s="1"/>
  <c r="O22" i="43"/>
  <c r="P22" i="43" s="1"/>
  <c r="O21" i="43"/>
  <c r="P21" i="43" s="1"/>
  <c r="O55" i="43"/>
  <c r="O51" i="43"/>
  <c r="P51" i="43" s="1"/>
  <c r="X51" i="43" s="1"/>
  <c r="U20" i="39" s="1"/>
  <c r="O45" i="43"/>
  <c r="P45" i="43" s="1"/>
  <c r="X45" i="43" s="1"/>
  <c r="U13" i="39" s="1"/>
  <c r="O56" i="43"/>
  <c r="P56" i="43" s="1"/>
  <c r="X56" i="43" s="1"/>
  <c r="U23" i="39" s="1"/>
  <c r="O38" i="43"/>
  <c r="P38" i="43" s="1"/>
  <c r="X38" i="43" s="1"/>
  <c r="AF38" i="43" s="1"/>
  <c r="AN38" i="43" s="1"/>
  <c r="AV38" i="43" s="1"/>
  <c r="O44" i="43"/>
  <c r="P44" i="43" s="1"/>
  <c r="X44" i="43" s="1"/>
  <c r="U33" i="39" s="1"/>
  <c r="O9" i="43"/>
  <c r="P9" i="43" s="1"/>
  <c r="I19" i="43"/>
  <c r="O30" i="43"/>
  <c r="P30" i="43" s="1"/>
  <c r="X30" i="43" s="1"/>
  <c r="O33" i="43"/>
  <c r="P33" i="43" s="1"/>
  <c r="X33" i="43" s="1"/>
  <c r="U4" i="39" s="1"/>
  <c r="O5" i="43"/>
  <c r="O17" i="43"/>
  <c r="O57" i="43"/>
  <c r="P57" i="43" s="1"/>
  <c r="O43" i="43"/>
  <c r="P43" i="43" s="1"/>
  <c r="X43" i="43" s="1"/>
  <c r="U29" i="39" s="1"/>
  <c r="O46" i="43"/>
  <c r="P46" i="43" s="1"/>
  <c r="X46" i="43" s="1"/>
  <c r="U35" i="39" s="1"/>
  <c r="O54" i="43"/>
  <c r="P54" i="43" s="1"/>
  <c r="X54" i="43" s="1"/>
  <c r="U22" i="39" s="1"/>
  <c r="O50" i="43"/>
  <c r="P50" i="43" s="1"/>
  <c r="X50" i="43" s="1"/>
  <c r="U24" i="39" s="1"/>
  <c r="O28" i="43"/>
  <c r="O47" i="43"/>
  <c r="O4" i="43"/>
  <c r="P4" i="43" s="1"/>
  <c r="O27" i="43"/>
  <c r="P27" i="43" s="1"/>
  <c r="X27" i="43" s="1"/>
  <c r="AF27" i="43" s="1"/>
  <c r="O31" i="43"/>
  <c r="O12" i="43"/>
  <c r="P12" i="43" s="1"/>
  <c r="X12" i="43" s="1"/>
  <c r="U19" i="39" s="1"/>
  <c r="O11" i="43"/>
  <c r="P11" i="43" s="1"/>
  <c r="I17" i="43"/>
  <c r="I6" i="43"/>
  <c r="I54" i="43"/>
  <c r="I50" i="43"/>
  <c r="I4" i="43"/>
  <c r="I27" i="43"/>
  <c r="I55" i="43"/>
  <c r="I51" i="43"/>
  <c r="I44" i="43"/>
  <c r="I41" i="43"/>
  <c r="I45" i="43"/>
  <c r="I56" i="43"/>
  <c r="I62" i="43"/>
  <c r="I53" i="43"/>
  <c r="I32" i="43"/>
  <c r="I46" i="43"/>
  <c r="I29" i="43"/>
  <c r="I48" i="43"/>
  <c r="I26" i="43"/>
  <c r="I31" i="43"/>
  <c r="I11" i="43"/>
  <c r="I40" i="43"/>
  <c r="I35" i="43"/>
  <c r="I12" i="43"/>
  <c r="I33" i="43"/>
  <c r="I9" i="43"/>
  <c r="I10" i="43"/>
  <c r="I21" i="43"/>
  <c r="I28" i="43"/>
  <c r="I22" i="43"/>
  <c r="N25" i="33"/>
  <c r="K56" i="43" s="1"/>
  <c r="N12" i="33"/>
  <c r="X8" i="43"/>
  <c r="U34" i="39" s="1"/>
  <c r="V39" i="38"/>
  <c r="V28" i="38"/>
  <c r="P7" i="43"/>
  <c r="V15" i="38"/>
  <c r="V40" i="38"/>
  <c r="V27" i="38"/>
  <c r="P26" i="43"/>
  <c r="X26" i="43" s="1"/>
  <c r="V19" i="38"/>
  <c r="P15" i="43"/>
  <c r="X15" i="43" s="1"/>
  <c r="AF15" i="43" s="1"/>
  <c r="AN15" i="43" s="1"/>
  <c r="V37" i="38"/>
  <c r="V31" i="38"/>
  <c r="P41" i="43"/>
  <c r="X41" i="43" s="1"/>
  <c r="P39" i="43"/>
  <c r="X39" i="43" s="1"/>
  <c r="V35" i="38"/>
  <c r="V38" i="38"/>
  <c r="V36" i="38"/>
  <c r="P40" i="43"/>
  <c r="X40" i="43" s="1"/>
  <c r="V22" i="38"/>
  <c r="V24" i="38"/>
  <c r="W24" i="38" s="1"/>
  <c r="P6" i="43"/>
  <c r="V21" i="38"/>
  <c r="N5" i="46"/>
  <c r="W5" i="46" s="1"/>
  <c r="N8" i="33"/>
  <c r="N30" i="33"/>
  <c r="N19" i="33"/>
  <c r="N6" i="33"/>
  <c r="N21" i="33"/>
  <c r="N31" i="33"/>
  <c r="N22" i="33"/>
  <c r="K39" i="43" s="1"/>
  <c r="N18" i="33"/>
  <c r="N4" i="33"/>
  <c r="T4" i="33" s="1"/>
  <c r="N7" i="33"/>
  <c r="N9" i="33"/>
  <c r="N35" i="33"/>
  <c r="N26" i="33"/>
  <c r="N29" i="33"/>
  <c r="N3" i="33"/>
  <c r="T3" i="33" s="1"/>
  <c r="N5" i="33"/>
  <c r="T5" i="33" s="1"/>
  <c r="N14" i="33"/>
  <c r="N13" i="33"/>
  <c r="N32" i="33"/>
  <c r="N37" i="33"/>
  <c r="N10" i="33"/>
  <c r="N16" i="33"/>
  <c r="N17" i="33"/>
  <c r="N15" i="33"/>
  <c r="N24" i="33"/>
  <c r="N33" i="33"/>
  <c r="N28" i="33"/>
  <c r="N11" i="33"/>
  <c r="AC5" i="33"/>
  <c r="AE5" i="33" s="1"/>
  <c r="N20" i="33"/>
  <c r="N36" i="33"/>
  <c r="N34" i="33"/>
  <c r="N23" i="33"/>
  <c r="N27" i="33"/>
  <c r="AC3" i="33"/>
  <c r="AE3" i="33" s="1"/>
  <c r="AC4" i="33"/>
  <c r="AE4" i="33" s="1"/>
  <c r="AC7" i="33"/>
  <c r="AE7" i="33" s="1"/>
  <c r="AC6" i="33"/>
  <c r="AE6" i="33" s="1"/>
  <c r="A21" i="48" l="1"/>
  <c r="AD20" i="48"/>
  <c r="V20" i="38"/>
  <c r="V18" i="38"/>
  <c r="V12" i="38"/>
  <c r="U32" i="39"/>
  <c r="X57" i="43"/>
  <c r="AF57" i="43" s="1"/>
  <c r="AN57" i="43" s="1"/>
  <c r="A21" i="47"/>
  <c r="AD20" i="47"/>
  <c r="V17" i="38"/>
  <c r="A17" i="46"/>
  <c r="AD16" i="46"/>
  <c r="V33" i="38"/>
  <c r="AN27" i="43"/>
  <c r="AV27" i="43" s="1"/>
  <c r="U35" i="41"/>
  <c r="V35" i="41" s="1"/>
  <c r="AF51" i="43"/>
  <c r="AN51" i="43" s="1"/>
  <c r="AV51" i="43" s="1"/>
  <c r="AF50" i="43"/>
  <c r="AN50" i="43" s="1"/>
  <c r="AV50" i="43" s="1"/>
  <c r="BD50" i="43" s="1"/>
  <c r="BL50" i="43" s="1"/>
  <c r="AF35" i="43"/>
  <c r="AF46" i="43"/>
  <c r="U22" i="41" s="1"/>
  <c r="V22" i="41" s="1"/>
  <c r="AF8" i="43"/>
  <c r="AN8" i="43" s="1"/>
  <c r="V34" i="39"/>
  <c r="AF19" i="43"/>
  <c r="X11" i="43"/>
  <c r="AF11" i="43" s="1"/>
  <c r="AN11" i="43" s="1"/>
  <c r="X21" i="43"/>
  <c r="U6" i="39" s="1"/>
  <c r="X22" i="43"/>
  <c r="U18" i="39" s="1"/>
  <c r="X18" i="43"/>
  <c r="U27" i="39" s="1"/>
  <c r="AF56" i="43"/>
  <c r="AF44" i="43"/>
  <c r="U18" i="41" s="1"/>
  <c r="V18" i="41" s="1"/>
  <c r="V25" i="38"/>
  <c r="W25" i="38" s="1"/>
  <c r="V30" i="38"/>
  <c r="V34" i="38"/>
  <c r="V32" i="38"/>
  <c r="P17" i="43"/>
  <c r="X17" i="43" s="1"/>
  <c r="U7" i="39" s="1"/>
  <c r="V7" i="38"/>
  <c r="W7" i="38" s="1"/>
  <c r="P32" i="43"/>
  <c r="X32" i="43" s="1"/>
  <c r="U31" i="39" s="1"/>
  <c r="W3" i="38"/>
  <c r="P47" i="43"/>
  <c r="X47" i="43" s="1"/>
  <c r="U10" i="39" s="1"/>
  <c r="V9" i="38"/>
  <c r="W9" i="38" s="1"/>
  <c r="P5" i="43"/>
  <c r="X5" i="43" s="1"/>
  <c r="AF5" i="43" s="1"/>
  <c r="V16" i="38"/>
  <c r="V13" i="38"/>
  <c r="V29" i="38"/>
  <c r="P28" i="43"/>
  <c r="X28" i="43" s="1"/>
  <c r="U11" i="39" s="1"/>
  <c r="V10" i="38"/>
  <c r="W10" i="38" s="1"/>
  <c r="P48" i="43"/>
  <c r="X48" i="43" s="1"/>
  <c r="U30" i="39" s="1"/>
  <c r="V26" i="38"/>
  <c r="P55" i="43"/>
  <c r="X55" i="43" s="1"/>
  <c r="U5" i="39" s="1"/>
  <c r="V11" i="38"/>
  <c r="W11" i="38" s="1"/>
  <c r="V23" i="38"/>
  <c r="P31" i="43"/>
  <c r="X31" i="43" s="1"/>
  <c r="U21" i="39" s="1"/>
  <c r="V4" i="38"/>
  <c r="W4" i="38" s="1"/>
  <c r="P53" i="43"/>
  <c r="X53" i="43" s="1"/>
  <c r="U16" i="39" s="1"/>
  <c r="V6" i="38"/>
  <c r="W6" i="38" s="1"/>
  <c r="K6" i="43"/>
  <c r="T76" i="48"/>
  <c r="V76" i="48" s="1"/>
  <c r="K41" i="43"/>
  <c r="K4" i="43"/>
  <c r="K27" i="43"/>
  <c r="K55" i="43"/>
  <c r="K51" i="43"/>
  <c r="K40" i="43"/>
  <c r="K9" i="43"/>
  <c r="K10" i="43"/>
  <c r="K18" i="43"/>
  <c r="K54" i="43"/>
  <c r="K50" i="43"/>
  <c r="K7" i="43"/>
  <c r="K28" i="43"/>
  <c r="K47" i="43"/>
  <c r="K33" i="43"/>
  <c r="K5" i="43"/>
  <c r="K19" i="43"/>
  <c r="K62" i="43"/>
  <c r="K53" i="43"/>
  <c r="K22" i="43"/>
  <c r="K21" i="43"/>
  <c r="K29" i="43"/>
  <c r="K48" i="43"/>
  <c r="K26" i="43"/>
  <c r="K32" i="43"/>
  <c r="K30" i="43"/>
  <c r="K12" i="43"/>
  <c r="K11" i="43"/>
  <c r="K17" i="43"/>
  <c r="K57" i="43"/>
  <c r="K44" i="43"/>
  <c r="K35" i="43"/>
  <c r="K31" i="43"/>
  <c r="K8" i="43"/>
  <c r="K46" i="43"/>
  <c r="K45" i="43"/>
  <c r="X7" i="43"/>
  <c r="U25" i="39" s="1"/>
  <c r="AF10" i="43"/>
  <c r="X6" i="43"/>
  <c r="AF6" i="43" s="1"/>
  <c r="U6" i="41" s="1"/>
  <c r="V6" i="41" s="1"/>
  <c r="X4" i="43"/>
  <c r="AF4" i="43" s="1"/>
  <c r="AN4" i="43" s="1"/>
  <c r="AV4" i="43" s="1"/>
  <c r="X9" i="43"/>
  <c r="AF9" i="43" s="1"/>
  <c r="AF39" i="43"/>
  <c r="AN39" i="43" s="1"/>
  <c r="AV39" i="43" s="1"/>
  <c r="AF26" i="43"/>
  <c r="AN26" i="43" s="1"/>
  <c r="AF12" i="43"/>
  <c r="AF33" i="43"/>
  <c r="AF40" i="43"/>
  <c r="AN40" i="43" s="1"/>
  <c r="AF30" i="43"/>
  <c r="AF41" i="43"/>
  <c r="AN41" i="43" s="1"/>
  <c r="AF29" i="43"/>
  <c r="AF62" i="43"/>
  <c r="AN62" i="43" s="1"/>
  <c r="AF54" i="43"/>
  <c r="BD38" i="43"/>
  <c r="BL38" i="43" s="1"/>
  <c r="AF43" i="43"/>
  <c r="AF45" i="43"/>
  <c r="T41" i="47" l="1"/>
  <c r="A22" i="48"/>
  <c r="AD21" i="48"/>
  <c r="A22" i="47"/>
  <c r="AD21" i="47"/>
  <c r="BD51" i="43"/>
  <c r="T14" i="47"/>
  <c r="BD27" i="43"/>
  <c r="BL27" i="43" s="1"/>
  <c r="T37" i="47"/>
  <c r="BD4" i="43"/>
  <c r="T10" i="47"/>
  <c r="AV11" i="43"/>
  <c r="T24" i="46"/>
  <c r="AV8" i="43"/>
  <c r="T30" i="46"/>
  <c r="V33" i="46" s="1"/>
  <c r="A18" i="46"/>
  <c r="AD17" i="46"/>
  <c r="U33" i="41"/>
  <c r="V33" i="41" s="1"/>
  <c r="U23" i="41"/>
  <c r="V23" i="41" s="1"/>
  <c r="U28" i="41"/>
  <c r="V28" i="41" s="1"/>
  <c r="U27" i="41"/>
  <c r="V27" i="41" s="1"/>
  <c r="U25" i="41"/>
  <c r="V25" i="41" s="1"/>
  <c r="AN30" i="43"/>
  <c r="U14" i="41"/>
  <c r="V14" i="41" s="1"/>
  <c r="AN9" i="43"/>
  <c r="AV9" i="43" s="1"/>
  <c r="U9" i="41"/>
  <c r="V9" i="41" s="1"/>
  <c r="AN5" i="43"/>
  <c r="U17" i="41"/>
  <c r="V17" i="41" s="1"/>
  <c r="AN35" i="43"/>
  <c r="AN46" i="43"/>
  <c r="AN6" i="43"/>
  <c r="AV6" i="43" s="1"/>
  <c r="AN10" i="43"/>
  <c r="AV10" i="43" s="1"/>
  <c r="AN19" i="43"/>
  <c r="U29" i="41"/>
  <c r="V29" i="41" s="1"/>
  <c r="AF31" i="43"/>
  <c r="U21" i="41" s="1"/>
  <c r="V21" i="41" s="1"/>
  <c r="AF7" i="43"/>
  <c r="U4" i="41" s="1"/>
  <c r="V4" i="41" s="1"/>
  <c r="AF55" i="43"/>
  <c r="U10" i="41" s="1"/>
  <c r="V10" i="41" s="1"/>
  <c r="AF48" i="43"/>
  <c r="U16" i="41" s="1"/>
  <c r="V16" i="41" s="1"/>
  <c r="V30" i="39"/>
  <c r="AF47" i="43"/>
  <c r="U5" i="41" s="1"/>
  <c r="V5" i="41" s="1"/>
  <c r="V10" i="39"/>
  <c r="AF53" i="43"/>
  <c r="U11" i="41" s="1"/>
  <c r="V11" i="41" s="1"/>
  <c r="AF32" i="43"/>
  <c r="U20" i="41" s="1"/>
  <c r="V20" i="41" s="1"/>
  <c r="AN54" i="43"/>
  <c r="T3" i="46" s="1"/>
  <c r="AN33" i="43"/>
  <c r="AV33" i="43" s="1"/>
  <c r="T12" i="47" s="1"/>
  <c r="AN12" i="43"/>
  <c r="AV12" i="43" s="1"/>
  <c r="T19" i="47" s="1"/>
  <c r="V19" i="39"/>
  <c r="AN29" i="43"/>
  <c r="AN45" i="43"/>
  <c r="V25" i="39"/>
  <c r="AN43" i="43"/>
  <c r="AN44" i="43"/>
  <c r="V33" i="39"/>
  <c r="AN56" i="43"/>
  <c r="V23" i="39"/>
  <c r="AF17" i="43"/>
  <c r="U15" i="41" s="1"/>
  <c r="V15" i="41" s="1"/>
  <c r="AF18" i="43"/>
  <c r="V27" i="39" s="1"/>
  <c r="AF22" i="43"/>
  <c r="U3" i="41" s="1"/>
  <c r="AF21" i="43"/>
  <c r="U24" i="41" s="1"/>
  <c r="V24" i="41" s="1"/>
  <c r="AF28" i="43"/>
  <c r="V4" i="39"/>
  <c r="V22" i="39"/>
  <c r="V28" i="39"/>
  <c r="V8" i="39"/>
  <c r="V9" i="39"/>
  <c r="V13" i="39"/>
  <c r="V24" i="39"/>
  <c r="V29" i="39"/>
  <c r="V12" i="39"/>
  <c r="V15" i="39"/>
  <c r="V35" i="39"/>
  <c r="V17" i="39"/>
  <c r="AV40" i="43"/>
  <c r="BD39" i="43"/>
  <c r="AV41" i="43"/>
  <c r="AV26" i="43"/>
  <c r="AV62" i="43"/>
  <c r="AV15" i="43"/>
  <c r="BD15" i="43" s="1"/>
  <c r="BL51" i="43" l="1"/>
  <c r="T9" i="48"/>
  <c r="BL4" i="43"/>
  <c r="T41" i="48"/>
  <c r="BL39" i="43"/>
  <c r="T43" i="48"/>
  <c r="V43" i="48" s="1"/>
  <c r="A23" i="48"/>
  <c r="AD22" i="48"/>
  <c r="BD8" i="43"/>
  <c r="A23" i="47"/>
  <c r="AD22" i="47"/>
  <c r="BD11" i="43"/>
  <c r="T7" i="47"/>
  <c r="T35" i="47"/>
  <c r="T34" i="47"/>
  <c r="BD6" i="43"/>
  <c r="T27" i="47"/>
  <c r="V24" i="46"/>
  <c r="AV5" i="43"/>
  <c r="T14" i="46"/>
  <c r="AV45" i="43"/>
  <c r="T6" i="46"/>
  <c r="AV19" i="43"/>
  <c r="T21" i="46"/>
  <c r="AV57" i="43"/>
  <c r="T26" i="46"/>
  <c r="AV30" i="43"/>
  <c r="T18" i="47" s="1"/>
  <c r="V38" i="47" s="1"/>
  <c r="T17" i="46"/>
  <c r="T19" i="46"/>
  <c r="AV46" i="43"/>
  <c r="T22" i="46"/>
  <c r="AV56" i="43"/>
  <c r="T7" i="46"/>
  <c r="AV44" i="43"/>
  <c r="V9" i="48" s="1"/>
  <c r="T28" i="46"/>
  <c r="AV54" i="43"/>
  <c r="AV35" i="43"/>
  <c r="T32" i="46"/>
  <c r="AV43" i="43"/>
  <c r="BD43" i="43" s="1"/>
  <c r="BL43" i="43" s="1"/>
  <c r="T29" i="46"/>
  <c r="A19" i="46"/>
  <c r="AD18" i="46"/>
  <c r="U30" i="41"/>
  <c r="V30" i="41" s="1"/>
  <c r="AN31" i="43"/>
  <c r="T9" i="46" s="1"/>
  <c r="U7" i="41"/>
  <c r="V7" i="41" s="1"/>
  <c r="AN47" i="43"/>
  <c r="T4" i="46" s="1"/>
  <c r="U8" i="41"/>
  <c r="V8" i="41" s="1"/>
  <c r="AN48" i="43"/>
  <c r="T16" i="46" s="1"/>
  <c r="V30" i="46" s="1"/>
  <c r="U31" i="41"/>
  <c r="V31" i="41" s="1"/>
  <c r="AN55" i="43"/>
  <c r="T10" i="46" s="1"/>
  <c r="U19" i="41"/>
  <c r="V19" i="41" s="1"/>
  <c r="AN7" i="43"/>
  <c r="T13" i="46" s="1"/>
  <c r="U13" i="41"/>
  <c r="V13" i="41" s="1"/>
  <c r="AN32" i="43"/>
  <c r="T18" i="46" s="1"/>
  <c r="V25" i="46" s="1"/>
  <c r="U26" i="41"/>
  <c r="V26" i="41" s="1"/>
  <c r="AN53" i="43"/>
  <c r="T8" i="46" s="1"/>
  <c r="U32" i="41"/>
  <c r="V32" i="41" s="1"/>
  <c r="BD10" i="43"/>
  <c r="V7" i="39"/>
  <c r="U12" i="41"/>
  <c r="V12" i="41" s="1"/>
  <c r="AV29" i="43"/>
  <c r="AN28" i="43"/>
  <c r="T23" i="46" s="1"/>
  <c r="V20" i="46" s="1"/>
  <c r="V11" i="39"/>
  <c r="AN21" i="43"/>
  <c r="T5" i="46" s="1"/>
  <c r="AN22" i="43"/>
  <c r="AN18" i="43"/>
  <c r="AV18" i="43" s="1"/>
  <c r="BD18" i="43" s="1"/>
  <c r="V18" i="39"/>
  <c r="AN17" i="43"/>
  <c r="T11" i="46" s="1"/>
  <c r="V31" i="46" s="1"/>
  <c r="V21" i="39"/>
  <c r="V31" i="39"/>
  <c r="V16" i="39"/>
  <c r="V20" i="39"/>
  <c r="V6" i="39"/>
  <c r="V14" i="39"/>
  <c r="V3" i="39"/>
  <c r="V32" i="39"/>
  <c r="V5" i="39"/>
  <c r="V26" i="39"/>
  <c r="BD41" i="43"/>
  <c r="BL41" i="43" s="1"/>
  <c r="BD9" i="43"/>
  <c r="BD40" i="43"/>
  <c r="BL40" i="43" s="1"/>
  <c r="BD33" i="43"/>
  <c r="BD26" i="43"/>
  <c r="BL26" i="43" s="1"/>
  <c r="BL15" i="43"/>
  <c r="BD62" i="43"/>
  <c r="BL62" i="43" s="1"/>
  <c r="BD12" i="43"/>
  <c r="BL12" i="43" l="1"/>
  <c r="T6" i="48"/>
  <c r="V6" i="48" s="1"/>
  <c r="BL11" i="43"/>
  <c r="T27" i="48"/>
  <c r="BL9" i="43"/>
  <c r="T31" i="48"/>
  <c r="V31" i="48" s="1"/>
  <c r="V27" i="48"/>
  <c r="BL33" i="43"/>
  <c r="T21" i="48"/>
  <c r="V21" i="48" s="1"/>
  <c r="BL18" i="43"/>
  <c r="T29" i="48"/>
  <c r="BL10" i="43"/>
  <c r="T32" i="48"/>
  <c r="V32" i="48" s="1"/>
  <c r="BL6" i="43"/>
  <c r="T36" i="48"/>
  <c r="BL8" i="43"/>
  <c r="T35" i="48"/>
  <c r="V35" i="48" s="1"/>
  <c r="V30" i="48"/>
  <c r="V40" i="48"/>
  <c r="V41" i="48"/>
  <c r="V25" i="48"/>
  <c r="V13" i="48"/>
  <c r="A24" i="48"/>
  <c r="AD23" i="48"/>
  <c r="BD54" i="43"/>
  <c r="BD5" i="43"/>
  <c r="A24" i="47"/>
  <c r="AD23" i="47"/>
  <c r="BD57" i="43"/>
  <c r="T16" i="47"/>
  <c r="V16" i="47" s="1"/>
  <c r="BD19" i="43"/>
  <c r="T17" i="47"/>
  <c r="BD35" i="43"/>
  <c r="T6" i="47"/>
  <c r="V37" i="47" s="1"/>
  <c r="BD45" i="43"/>
  <c r="T29" i="47"/>
  <c r="BD46" i="43"/>
  <c r="T33" i="47"/>
  <c r="V27" i="47" s="1"/>
  <c r="BD56" i="43"/>
  <c r="T13" i="47"/>
  <c r="BD44" i="43"/>
  <c r="T15" i="47"/>
  <c r="V40" i="47"/>
  <c r="V10" i="47"/>
  <c r="V41" i="47"/>
  <c r="V35" i="47"/>
  <c r="V14" i="47"/>
  <c r="V12" i="47"/>
  <c r="V19" i="47"/>
  <c r="V34" i="47"/>
  <c r="V7" i="47"/>
  <c r="V18" i="47"/>
  <c r="V39" i="47"/>
  <c r="V26" i="47"/>
  <c r="V19" i="46"/>
  <c r="V10" i="46"/>
  <c r="V16" i="46"/>
  <c r="V22" i="46"/>
  <c r="V7" i="46"/>
  <c r="V15" i="46"/>
  <c r="V9" i="46"/>
  <c r="V23" i="46"/>
  <c r="V8" i="46"/>
  <c r="V21" i="46"/>
  <c r="V18" i="46"/>
  <c r="V14" i="46"/>
  <c r="V6" i="46"/>
  <c r="V28" i="46"/>
  <c r="V4" i="46"/>
  <c r="V26" i="46"/>
  <c r="V5" i="46"/>
  <c r="V32" i="46"/>
  <c r="V11" i="46"/>
  <c r="V29" i="46"/>
  <c r="V17" i="46"/>
  <c r="V13" i="46"/>
  <c r="BD30" i="43"/>
  <c r="T27" i="46"/>
  <c r="V3" i="46" s="1"/>
  <c r="AV28" i="43"/>
  <c r="AV32" i="43"/>
  <c r="V33" i="48" s="1"/>
  <c r="AV47" i="43"/>
  <c r="AV17" i="43"/>
  <c r="V16" i="48" s="1"/>
  <c r="AV7" i="43"/>
  <c r="V4" i="48" s="1"/>
  <c r="AV31" i="43"/>
  <c r="AV55" i="43"/>
  <c r="AV21" i="43"/>
  <c r="AV53" i="43"/>
  <c r="AV48" i="43"/>
  <c r="V39" i="48" s="1"/>
  <c r="A20" i="46"/>
  <c r="AD19" i="46"/>
  <c r="BD29" i="43"/>
  <c r="BL29" i="43" s="1"/>
  <c r="AV22" i="43"/>
  <c r="V3" i="41"/>
  <c r="W12" i="38"/>
  <c r="W13" i="38"/>
  <c r="W14" i="38"/>
  <c r="W15" i="38"/>
  <c r="W16" i="38"/>
  <c r="W17" i="38"/>
  <c r="W18" i="38"/>
  <c r="W19" i="38"/>
  <c r="W20" i="38"/>
  <c r="W21" i="38"/>
  <c r="W22" i="38"/>
  <c r="W23" i="38"/>
  <c r="W26" i="38"/>
  <c r="W27" i="38"/>
  <c r="W28" i="38"/>
  <c r="W29" i="38"/>
  <c r="W30" i="38"/>
  <c r="W31" i="38"/>
  <c r="W32" i="38"/>
  <c r="W33" i="38"/>
  <c r="W34" i="38"/>
  <c r="W35" i="38"/>
  <c r="W36" i="38"/>
  <c r="W37" i="38"/>
  <c r="W38" i="38"/>
  <c r="W39" i="38"/>
  <c r="W40" i="38"/>
  <c r="W41" i="38"/>
  <c r="V36" i="48" l="1"/>
  <c r="BL30" i="43"/>
  <c r="T18" i="48"/>
  <c r="V18" i="48" s="1"/>
  <c r="BL19" i="43"/>
  <c r="T8" i="48"/>
  <c r="V8" i="48" s="1"/>
  <c r="BL56" i="43"/>
  <c r="T12" i="48"/>
  <c r="V12" i="48" s="1"/>
  <c r="BL44" i="43"/>
  <c r="T11" i="48"/>
  <c r="V11" i="48" s="1"/>
  <c r="BL35" i="43"/>
  <c r="T34" i="48"/>
  <c r="V34" i="48" s="1"/>
  <c r="BL5" i="43"/>
  <c r="T38" i="48"/>
  <c r="V38" i="48" s="1"/>
  <c r="V22" i="48"/>
  <c r="BL46" i="43"/>
  <c r="T5" i="48"/>
  <c r="V5" i="48" s="1"/>
  <c r="BL57" i="43"/>
  <c r="T14" i="48"/>
  <c r="V14" i="48" s="1"/>
  <c r="BL45" i="43"/>
  <c r="T22" i="48"/>
  <c r="BL54" i="43"/>
  <c r="T42" i="48"/>
  <c r="V42" i="48" s="1"/>
  <c r="V29" i="48"/>
  <c r="V28" i="48"/>
  <c r="A25" i="48"/>
  <c r="AD24" i="48"/>
  <c r="A25" i="47"/>
  <c r="AD24" i="47"/>
  <c r="V29" i="47"/>
  <c r="V13" i="47"/>
  <c r="V15" i="47"/>
  <c r="BD47" i="43"/>
  <c r="T9" i="47"/>
  <c r="V33" i="47" s="1"/>
  <c r="BD32" i="43"/>
  <c r="T22" i="47"/>
  <c r="BD55" i="43"/>
  <c r="T20" i="47"/>
  <c r="BD48" i="43"/>
  <c r="T25" i="47"/>
  <c r="V32" i="47" s="1"/>
  <c r="BD53" i="43"/>
  <c r="T11" i="47"/>
  <c r="V4" i="47" s="1"/>
  <c r="BD28" i="43"/>
  <c r="BL28" i="43" s="1"/>
  <c r="T3" i="47"/>
  <c r="V8" i="47" s="1"/>
  <c r="BD21" i="43"/>
  <c r="T23" i="47"/>
  <c r="BD31" i="43"/>
  <c r="T5" i="47"/>
  <c r="V6" i="47" s="1"/>
  <c r="BD7" i="43"/>
  <c r="T30" i="47"/>
  <c r="V30" i="47" s="1"/>
  <c r="BD17" i="43"/>
  <c r="T31" i="47"/>
  <c r="BD22" i="43"/>
  <c r="T28" i="47"/>
  <c r="V27" i="46"/>
  <c r="A21" i="46"/>
  <c r="AD20" i="46"/>
  <c r="BL7" i="43" l="1"/>
  <c r="T24" i="48"/>
  <c r="V24" i="48" s="1"/>
  <c r="BL47" i="43"/>
  <c r="T23" i="48"/>
  <c r="V23" i="48" s="1"/>
  <c r="BL32" i="43"/>
  <c r="T10" i="48"/>
  <c r="V10" i="48" s="1"/>
  <c r="BL31" i="43"/>
  <c r="T26" i="48"/>
  <c r="V26" i="48" s="1"/>
  <c r="BL48" i="43"/>
  <c r="T20" i="48"/>
  <c r="V20" i="48" s="1"/>
  <c r="BL53" i="43"/>
  <c r="T19" i="48"/>
  <c r="V19" i="48" s="1"/>
  <c r="BL17" i="43"/>
  <c r="T7" i="48"/>
  <c r="V7" i="48" s="1"/>
  <c r="BL22" i="43"/>
  <c r="T37" i="48"/>
  <c r="V37" i="48" s="1"/>
  <c r="BL21" i="43"/>
  <c r="T17" i="48"/>
  <c r="V17" i="48" s="1"/>
  <c r="BL55" i="43"/>
  <c r="T15" i="48"/>
  <c r="V15" i="48" s="1"/>
  <c r="V3" i="48"/>
  <c r="A26" i="48"/>
  <c r="AD25" i="48"/>
  <c r="A26" i="47"/>
  <c r="AD25" i="47"/>
  <c r="V24" i="47"/>
  <c r="V23" i="47"/>
  <c r="V3" i="47"/>
  <c r="V28" i="47"/>
  <c r="V21" i="47"/>
  <c r="V20" i="47"/>
  <c r="V25" i="47"/>
  <c r="V36" i="47"/>
  <c r="V22" i="47"/>
  <c r="V9" i="47"/>
  <c r="V17" i="47"/>
  <c r="V31" i="47"/>
  <c r="V5" i="47"/>
  <c r="V11" i="47"/>
  <c r="A22" i="46"/>
  <c r="AD21" i="46"/>
  <c r="A27" i="48" l="1"/>
  <c r="AD26" i="48"/>
  <c r="A27" i="47"/>
  <c r="AD26" i="47"/>
  <c r="A23" i="46"/>
  <c r="AD22" i="46"/>
  <c r="A28" i="48" l="1"/>
  <c r="AD27" i="48"/>
  <c r="A28" i="47"/>
  <c r="AD27" i="47"/>
  <c r="A24" i="46"/>
  <c r="AD23" i="46"/>
  <c r="A29" i="48" l="1"/>
  <c r="AD28" i="48"/>
  <c r="A29" i="47"/>
  <c r="AD28" i="47"/>
  <c r="A25" i="46"/>
  <c r="AD24" i="46"/>
  <c r="A30" i="48" l="1"/>
  <c r="AD29" i="48"/>
  <c r="A30" i="47"/>
  <c r="AD29" i="47"/>
  <c r="A26" i="46"/>
  <c r="AD25" i="46"/>
  <c r="A31" i="48" l="1"/>
  <c r="A32" i="48" s="1"/>
  <c r="A33" i="48" s="1"/>
  <c r="A34" i="48" s="1"/>
  <c r="A35" i="48" s="1"/>
  <c r="A36" i="48" s="1"/>
  <c r="A37" i="48" s="1"/>
  <c r="A38" i="48" s="1"/>
  <c r="A39" i="48" s="1"/>
  <c r="A40" i="48" s="1"/>
  <c r="A41" i="48" s="1"/>
  <c r="A42" i="48" s="1"/>
  <c r="A43" i="48" s="1"/>
  <c r="AD30" i="48"/>
  <c r="A31" i="47"/>
  <c r="A32" i="47" s="1"/>
  <c r="A33" i="47" s="1"/>
  <c r="A34" i="47" s="1"/>
  <c r="A35" i="47" s="1"/>
  <c r="A36" i="47" s="1"/>
  <c r="A37" i="47" s="1"/>
  <c r="A38" i="47" s="1"/>
  <c r="A39" i="47" s="1"/>
  <c r="A40" i="47" s="1"/>
  <c r="A41" i="47" s="1"/>
  <c r="AD30" i="47"/>
  <c r="A27" i="46"/>
  <c r="AD26" i="46"/>
  <c r="A28" i="46" l="1"/>
  <c r="AD27" i="46"/>
  <c r="A29" i="46" l="1"/>
  <c r="AD28" i="46"/>
  <c r="A30" i="46" l="1"/>
  <c r="AD29" i="46"/>
  <c r="A31" i="46" l="1"/>
  <c r="A32" i="46" s="1"/>
  <c r="A33" i="46" s="1"/>
  <c r="A34" i="46" s="1"/>
  <c r="A35" i="46" s="1"/>
  <c r="AD30"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Ikuma Saito</author>
  </authors>
  <commentList>
    <comment ref="F1" authorId="0" shapeId="0" xr:uid="{0F616389-7FCD-4D70-BDDE-BB0C53C9DD01}">
      <text>
        <r>
          <rPr>
            <b/>
            <sz val="9"/>
            <color indexed="81"/>
            <rFont val="MS P ゴシック"/>
            <family val="3"/>
            <charset val="128"/>
          </rPr>
          <t>Ikuma Saito:</t>
        </r>
        <r>
          <rPr>
            <sz val="9"/>
            <color indexed="81"/>
            <rFont val="MS P ゴシック"/>
            <family val="3"/>
            <charset val="128"/>
          </rPr>
          <t xml:space="preserve">
更新日</t>
        </r>
      </text>
    </comment>
    <comment ref="G1" authorId="0" shapeId="0" xr:uid="{D1F44F14-7C97-4A20-9E89-7CBC86D35582}">
      <text>
        <r>
          <rPr>
            <b/>
            <sz val="9"/>
            <color indexed="81"/>
            <rFont val="MS P ゴシック"/>
            <family val="3"/>
            <charset val="128"/>
          </rPr>
          <t>Ikuma Saito:</t>
        </r>
        <r>
          <rPr>
            <sz val="9"/>
            <color indexed="81"/>
            <rFont val="MS P ゴシック"/>
            <family val="3"/>
            <charset val="128"/>
          </rPr>
          <t xml:space="preserve">
更新者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Ikuma Saito</author>
  </authors>
  <commentList>
    <comment ref="X20" authorId="0" shapeId="0" xr:uid="{9E1D74A3-A911-41FB-AF21-2A3C45A1E804}">
      <text>
        <r>
          <rPr>
            <b/>
            <sz val="9"/>
            <color indexed="81"/>
            <rFont val="MS P ゴシック"/>
            <family val="3"/>
            <charset val="128"/>
          </rPr>
          <t>Ikuma Saito:</t>
        </r>
        <r>
          <rPr>
            <sz val="9"/>
            <color indexed="81"/>
            <rFont val="MS P ゴシック"/>
            <family val="3"/>
            <charset val="128"/>
          </rPr>
          <t xml:space="preserve">
不定期</t>
        </r>
      </text>
    </comment>
    <comment ref="K32" authorId="0" shapeId="0" xr:uid="{02C1FF86-DD74-452B-B8E7-E09DA94CBA31}">
      <text>
        <r>
          <rPr>
            <b/>
            <sz val="9"/>
            <color indexed="81"/>
            <rFont val="MS P ゴシック"/>
            <family val="3"/>
            <charset val="128"/>
          </rPr>
          <t>Ikuma Saito:</t>
        </r>
        <r>
          <rPr>
            <sz val="9"/>
            <color indexed="81"/>
            <rFont val="MS P ゴシック"/>
            <family val="3"/>
            <charset val="128"/>
          </rPr>
          <t xml:space="preserve">
OUT 55
棄権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Ikuma Saito</author>
  </authors>
  <commentList>
    <comment ref="K32" authorId="0" shapeId="0" xr:uid="{8F177E9B-857A-4727-8948-8E0F50DAFBDC}">
      <text>
        <r>
          <rPr>
            <b/>
            <sz val="9"/>
            <color indexed="81"/>
            <rFont val="MS P ゴシック"/>
            <family val="3"/>
            <charset val="128"/>
          </rPr>
          <t>Ikuma Saito:</t>
        </r>
        <r>
          <rPr>
            <sz val="9"/>
            <color indexed="81"/>
            <rFont val="MS P ゴシック"/>
            <family val="3"/>
            <charset val="128"/>
          </rPr>
          <t xml:space="preserve">
OUT 55
棄権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Ikuma Saito</author>
  </authors>
  <commentList>
    <comment ref="K34" authorId="0" shapeId="0" xr:uid="{5DA9F5F9-65DE-4EFA-BACD-9DC1BAA2DF60}">
      <text>
        <r>
          <rPr>
            <b/>
            <sz val="9"/>
            <color indexed="81"/>
            <rFont val="MS P ゴシック"/>
            <family val="3"/>
            <charset val="128"/>
          </rPr>
          <t>Ikuma Saito:</t>
        </r>
        <r>
          <rPr>
            <sz val="9"/>
            <color indexed="81"/>
            <rFont val="MS P ゴシック"/>
            <family val="3"/>
            <charset val="128"/>
          </rPr>
          <t xml:space="preserve">
棄権</t>
        </r>
      </text>
    </comment>
  </commentList>
</comments>
</file>

<file path=xl/sharedStrings.xml><?xml version="1.0" encoding="utf-8"?>
<sst xmlns="http://schemas.openxmlformats.org/spreadsheetml/2006/main" count="6171" uniqueCount="970">
  <si>
    <t>Ichikawa</t>
  </si>
  <si>
    <t>Yoji</t>
  </si>
  <si>
    <t>Morioka</t>
  </si>
  <si>
    <t>Yasuhiro</t>
  </si>
  <si>
    <t>Nagai</t>
  </si>
  <si>
    <t>Candy</t>
  </si>
  <si>
    <t>Ray</t>
  </si>
  <si>
    <t>Anthony</t>
  </si>
  <si>
    <t>優勝</t>
    <rPh sb="0" eb="2">
      <t>ユウショウ</t>
    </rPh>
    <phoneticPr fontId="13"/>
  </si>
  <si>
    <t>Best Gross</t>
    <phoneticPr fontId="13"/>
  </si>
  <si>
    <t>Gross</t>
    <phoneticPr fontId="13"/>
  </si>
  <si>
    <t>HC</t>
    <phoneticPr fontId="13"/>
  </si>
  <si>
    <t>Net</t>
    <phoneticPr fontId="13"/>
  </si>
  <si>
    <t>Birdie</t>
    <phoneticPr fontId="13"/>
  </si>
  <si>
    <t>GC
point</t>
    <phoneticPr fontId="13"/>
  </si>
  <si>
    <t>GC
total</t>
    <phoneticPr fontId="13"/>
  </si>
  <si>
    <t>Note</t>
    <phoneticPr fontId="12"/>
  </si>
  <si>
    <t>COMPANY</t>
  </si>
  <si>
    <t>member</t>
    <phoneticPr fontId="12"/>
  </si>
  <si>
    <t>OUT</t>
    <phoneticPr fontId="12"/>
  </si>
  <si>
    <t>IN</t>
    <phoneticPr fontId="12"/>
  </si>
  <si>
    <t>GROSS</t>
    <phoneticPr fontId="12"/>
  </si>
  <si>
    <t>NET</t>
    <phoneticPr fontId="12"/>
  </si>
  <si>
    <t>Mike</t>
  </si>
  <si>
    <t>Mizusawa</t>
  </si>
  <si>
    <t>Sugawa</t>
  </si>
  <si>
    <t>Masako</t>
  </si>
  <si>
    <t>G.C. pnt</t>
  </si>
  <si>
    <t>Last Name</t>
  </si>
  <si>
    <t>First Name</t>
  </si>
  <si>
    <t>Takashi</t>
  </si>
  <si>
    <r>
      <rPr>
        <b/>
        <sz val="14"/>
        <color indexed="12"/>
        <rFont val="ＭＳ Ｐゴシック"/>
        <family val="3"/>
        <charset val="128"/>
      </rPr>
      <t>最新</t>
    </r>
    <r>
      <rPr>
        <b/>
        <sz val="14"/>
        <color indexed="12"/>
        <rFont val="Arial"/>
        <family val="2"/>
      </rPr>
      <t>HDCP</t>
    </r>
  </si>
  <si>
    <r>
      <rPr>
        <b/>
        <sz val="14"/>
        <color indexed="12"/>
        <rFont val="ＭＳ Ｐゴシック"/>
        <family val="3"/>
        <charset val="128"/>
      </rPr>
      <t>新</t>
    </r>
    <r>
      <rPr>
        <b/>
        <sz val="14"/>
        <color indexed="12"/>
        <rFont val="Arial"/>
        <family val="2"/>
      </rPr>
      <t>HDCP</t>
    </r>
  </si>
  <si>
    <t>Nagashima</t>
  </si>
  <si>
    <t>Masaya</t>
  </si>
  <si>
    <t>Koyama</t>
  </si>
  <si>
    <t>Akio</t>
  </si>
  <si>
    <t>Junko</t>
  </si>
  <si>
    <t>Tee</t>
  </si>
  <si>
    <t>Oi</t>
  </si>
  <si>
    <t>9月度</t>
  </si>
  <si>
    <t>10月度</t>
  </si>
  <si>
    <r>
      <rPr>
        <b/>
        <sz val="11"/>
        <color indexed="8"/>
        <rFont val="ＭＳ Ｐゴシック"/>
        <family val="2"/>
        <charset val="128"/>
      </rPr>
      <t>順位</t>
    </r>
    <rPh sb="0" eb="2">
      <t>ジュンイ</t>
    </rPh>
    <phoneticPr fontId="12"/>
  </si>
  <si>
    <r>
      <rPr>
        <sz val="11"/>
        <color theme="1"/>
        <rFont val="ＭＳ Ｐゴシック"/>
        <family val="2"/>
        <charset val="128"/>
      </rPr>
      <t>組</t>
    </r>
    <rPh sb="0" eb="1">
      <t>クミ</t>
    </rPh>
    <phoneticPr fontId="12"/>
  </si>
  <si>
    <r>
      <rPr>
        <sz val="11"/>
        <color rgb="FF000000"/>
        <rFont val="ＭＳ Ｐゴシック"/>
        <family val="2"/>
        <charset val="128"/>
      </rPr>
      <t>会員</t>
    </r>
  </si>
  <si>
    <r>
      <rPr>
        <b/>
        <sz val="11"/>
        <rFont val="ＭＳ Ｐゴシック"/>
        <family val="2"/>
        <charset val="128"/>
      </rPr>
      <t>ベスグロ</t>
    </r>
    <r>
      <rPr>
        <b/>
        <sz val="11"/>
        <rFont val="Arial"/>
        <family val="2"/>
      </rPr>
      <t xml:space="preserve">
$20</t>
    </r>
    <phoneticPr fontId="61"/>
  </si>
  <si>
    <r>
      <rPr>
        <b/>
        <sz val="11"/>
        <rFont val="ＭＳ Ｐゴシック"/>
        <family val="2"/>
        <charset val="128"/>
      </rPr>
      <t>ニアピン</t>
    </r>
    <r>
      <rPr>
        <b/>
        <sz val="11"/>
        <rFont val="Arial"/>
        <family val="2"/>
      </rPr>
      <t xml:space="preserve">
Pro V1</t>
    </r>
    <phoneticPr fontId="61"/>
  </si>
  <si>
    <r>
      <rPr>
        <b/>
        <sz val="11"/>
        <rFont val="ＭＳ Ｐゴシック"/>
        <family val="2"/>
        <charset val="128"/>
      </rPr>
      <t>ドラコン</t>
    </r>
    <r>
      <rPr>
        <b/>
        <sz val="11"/>
        <rFont val="Arial"/>
        <family val="2"/>
      </rPr>
      <t xml:space="preserve">
Pro V1</t>
    </r>
    <phoneticPr fontId="61"/>
  </si>
  <si>
    <t>GCP</t>
    <phoneticPr fontId="61"/>
  </si>
  <si>
    <t>Kato</t>
  </si>
  <si>
    <t>Seiya</t>
  </si>
  <si>
    <t>Akutagawa</t>
  </si>
  <si>
    <t>Hiroshi</t>
  </si>
  <si>
    <t>Bento39何でも弁当無料券</t>
  </si>
  <si>
    <t>新GCP</t>
    <rPh sb="0" eb="1">
      <t>シン</t>
    </rPh>
    <phoneticPr fontId="61"/>
  </si>
  <si>
    <t xml:space="preserve">Birdie $5
Eagle $20 </t>
    <phoneticPr fontId="61"/>
  </si>
  <si>
    <t>GC
point</t>
  </si>
  <si>
    <t>GC
total</t>
  </si>
  <si>
    <t>Grand
Champ</t>
    <phoneticPr fontId="61"/>
  </si>
  <si>
    <r>
      <t>4</t>
    </r>
    <r>
      <rPr>
        <b/>
        <sz val="14"/>
        <color indexed="8"/>
        <rFont val="ＭＳ Ｐゴシック"/>
        <family val="2"/>
        <charset val="128"/>
      </rPr>
      <t>月度月例会集計</t>
    </r>
    <phoneticPr fontId="61"/>
  </si>
  <si>
    <t>Gold</t>
  </si>
  <si>
    <t>Shinozuka</t>
  </si>
  <si>
    <t>Kevin</t>
  </si>
  <si>
    <t>Green</t>
  </si>
  <si>
    <t>Blue</t>
  </si>
  <si>
    <t>New-1</t>
  </si>
  <si>
    <r>
      <rPr>
        <sz val="11"/>
        <color theme="1"/>
        <rFont val="ＭＳ Ｐゴシック"/>
        <family val="2"/>
        <charset val="128"/>
      </rPr>
      <t>新</t>
    </r>
    <r>
      <rPr>
        <sz val="11"/>
        <color theme="1"/>
        <rFont val="Arial"/>
        <family val="2"/>
      </rPr>
      <t>HDC</t>
    </r>
    <rPh sb="0" eb="1">
      <t>シン</t>
    </rPh>
    <phoneticPr fontId="61"/>
  </si>
  <si>
    <r>
      <t>5</t>
    </r>
    <r>
      <rPr>
        <b/>
        <sz val="14"/>
        <color indexed="8"/>
        <rFont val="ＭＳ Ｐゴシック"/>
        <family val="2"/>
        <charset val="128"/>
      </rPr>
      <t>月度月例会集計</t>
    </r>
    <phoneticPr fontId="61"/>
  </si>
  <si>
    <t>Tee</t>
    <phoneticPr fontId="61"/>
  </si>
  <si>
    <t>HDCP</t>
    <phoneticPr fontId="12"/>
  </si>
  <si>
    <t>Age</t>
    <phoneticPr fontId="61"/>
  </si>
  <si>
    <t>HDCP</t>
  </si>
  <si>
    <r>
      <t>6</t>
    </r>
    <r>
      <rPr>
        <b/>
        <sz val="14"/>
        <color indexed="8"/>
        <rFont val="ＭＳ Ｐゴシック"/>
        <family val="2"/>
        <charset val="128"/>
      </rPr>
      <t>月度月例会集計</t>
    </r>
    <phoneticPr fontId="61"/>
  </si>
  <si>
    <t>順位</t>
  </si>
  <si>
    <t>賞金</t>
  </si>
  <si>
    <t>準優勝</t>
  </si>
  <si>
    <t>3位</t>
  </si>
  <si>
    <t>4位</t>
  </si>
  <si>
    <t>5位</t>
  </si>
  <si>
    <t>6位</t>
  </si>
  <si>
    <t>7位</t>
  </si>
  <si>
    <t>8位</t>
  </si>
  <si>
    <t>9位</t>
  </si>
  <si>
    <t>10位</t>
  </si>
  <si>
    <t>12位</t>
  </si>
  <si>
    <t>氏名</t>
    <rPh sb="0" eb="2">
      <t>シメイ</t>
    </rPh>
    <phoneticPr fontId="13"/>
  </si>
  <si>
    <t xml:space="preserve">Dicks 商品券$50 </t>
    <rPh sb="6" eb="9">
      <t>ショウヒンケン</t>
    </rPh>
    <phoneticPr fontId="13"/>
  </si>
  <si>
    <t xml:space="preserve">Bi Bim Bap食事券$50 </t>
    <rPh sb="10" eb="13">
      <t>ショクジケン</t>
    </rPh>
    <phoneticPr fontId="13"/>
  </si>
  <si>
    <t>18位</t>
    <rPh sb="2" eb="3">
      <t>イ</t>
    </rPh>
    <phoneticPr fontId="13"/>
  </si>
  <si>
    <t>Fumi食事券＄25</t>
    <rPh sb="4" eb="7">
      <t>ショクジケン</t>
    </rPh>
    <phoneticPr fontId="13"/>
  </si>
  <si>
    <t>33位</t>
    <rPh sb="2" eb="3">
      <t>イ</t>
    </rPh>
    <phoneticPr fontId="13"/>
  </si>
  <si>
    <t>35位</t>
    <rPh sb="2" eb="3">
      <t>イ</t>
    </rPh>
    <phoneticPr fontId="13"/>
  </si>
  <si>
    <t>39位</t>
    <rPh sb="2" eb="3">
      <t>イ</t>
    </rPh>
    <phoneticPr fontId="13"/>
  </si>
  <si>
    <t>40位</t>
    <rPh sb="2" eb="3">
      <t>イ</t>
    </rPh>
    <phoneticPr fontId="13"/>
  </si>
  <si>
    <r>
      <t>7</t>
    </r>
    <r>
      <rPr>
        <b/>
        <sz val="14"/>
        <color indexed="8"/>
        <rFont val="ＭＳ Ｐゴシック"/>
        <family val="2"/>
        <charset val="128"/>
      </rPr>
      <t>月度月例会集計</t>
    </r>
    <phoneticPr fontId="61"/>
  </si>
  <si>
    <t>OUT</t>
  </si>
  <si>
    <t>IN</t>
  </si>
  <si>
    <t>Gross</t>
  </si>
  <si>
    <t>NET</t>
  </si>
  <si>
    <t>11位</t>
  </si>
  <si>
    <t>ベスグロ</t>
  </si>
  <si>
    <t>HC</t>
  </si>
  <si>
    <t>Net</t>
  </si>
  <si>
    <t>Birdie</t>
  </si>
  <si>
    <t>15位</t>
    <rPh sb="2" eb="3">
      <t>イ</t>
    </rPh>
    <phoneticPr fontId="13"/>
  </si>
  <si>
    <t>ゴルフボール 1スリーブ( 4balls)</t>
  </si>
  <si>
    <t>29位</t>
    <rPh sb="2" eb="3">
      <t>イ</t>
    </rPh>
    <phoneticPr fontId="13"/>
  </si>
  <si>
    <t>ブービー</t>
  </si>
  <si>
    <t>日本語名</t>
    <rPh sb="0" eb="4">
      <t>ニホンゴメイ</t>
    </rPh>
    <phoneticPr fontId="61"/>
  </si>
  <si>
    <r>
      <rPr>
        <sz val="12"/>
        <rFont val="ＭＳ Ｐゴシック"/>
        <family val="2"/>
        <charset val="128"/>
      </rPr>
      <t>菊池</t>
    </r>
    <r>
      <rPr>
        <sz val="12"/>
        <rFont val="Arial"/>
        <family val="2"/>
      </rPr>
      <t xml:space="preserve"> </t>
    </r>
    <r>
      <rPr>
        <sz val="12"/>
        <rFont val="ＭＳ Ｐゴシック"/>
        <family val="2"/>
        <charset val="128"/>
      </rPr>
      <t>美江</t>
    </r>
    <rPh sb="3" eb="5">
      <t>ヨシエ</t>
    </rPh>
    <phoneticPr fontId="13"/>
  </si>
  <si>
    <t>森岡 保弘</t>
  </si>
  <si>
    <t>長井 俊志</t>
  </si>
  <si>
    <t>篠塚 和明</t>
  </si>
  <si>
    <t>Hiroko</t>
    <phoneticPr fontId="13"/>
  </si>
  <si>
    <t>Yoshioka</t>
    <phoneticPr fontId="13"/>
  </si>
  <si>
    <t>Guest</t>
    <phoneticPr fontId="13"/>
  </si>
  <si>
    <t>H.C</t>
    <phoneticPr fontId="61"/>
  </si>
  <si>
    <t>#14</t>
    <phoneticPr fontId="61"/>
  </si>
  <si>
    <t>●</t>
    <phoneticPr fontId="61"/>
  </si>
  <si>
    <t>#12</t>
    <phoneticPr fontId="61"/>
  </si>
  <si>
    <t>#17</t>
    <phoneticPr fontId="61"/>
  </si>
  <si>
    <t>#8</t>
    <phoneticPr fontId="61"/>
  </si>
  <si>
    <t>#3</t>
    <phoneticPr fontId="61"/>
  </si>
  <si>
    <t>#6</t>
    <phoneticPr fontId="61"/>
  </si>
  <si>
    <t>Harutoshi</t>
  </si>
  <si>
    <t>寿司デン20%割引クーポン（年末迄有効）</t>
    <rPh sb="14" eb="16">
      <t>ネンマツ</t>
    </rPh>
    <rPh sb="16" eb="17">
      <t>マデ</t>
    </rPh>
    <rPh sb="17" eb="19">
      <t>ユウコウ</t>
    </rPh>
    <phoneticPr fontId="13"/>
  </si>
  <si>
    <t>CHIYODA INTEGRE OF AMERICA, INC.</t>
  </si>
  <si>
    <t>UNIVANCE AMERICA, INC.</t>
  </si>
  <si>
    <t>NIPPON EXPRESS U.S.A., INC.</t>
  </si>
  <si>
    <t>STT USA, INC.</t>
  </si>
  <si>
    <t>SHIKOKU CABLE NORTH AMERICA,INC.</t>
  </si>
  <si>
    <t>BDO USA LLP</t>
  </si>
  <si>
    <r>
      <rPr>
        <sz val="12"/>
        <rFont val="ＭＳ ゴシック"/>
        <family val="3"/>
        <charset val="128"/>
      </rPr>
      <t>芥川</t>
    </r>
    <r>
      <rPr>
        <sz val="12"/>
        <rFont val="Arial"/>
        <family val="2"/>
      </rPr>
      <t xml:space="preserve"> </t>
    </r>
    <r>
      <rPr>
        <sz val="12"/>
        <rFont val="ＭＳ ゴシック"/>
        <family val="3"/>
        <charset val="128"/>
      </rPr>
      <t>博</t>
    </r>
    <phoneticPr fontId="13"/>
  </si>
  <si>
    <r>
      <rPr>
        <sz val="12"/>
        <rFont val="ＭＳ ゴシック"/>
        <family val="3"/>
        <charset val="128"/>
      </rPr>
      <t>市川</t>
    </r>
    <r>
      <rPr>
        <sz val="12"/>
        <rFont val="Arial"/>
        <family val="2"/>
      </rPr>
      <t xml:space="preserve"> </t>
    </r>
    <r>
      <rPr>
        <sz val="12"/>
        <rFont val="ＭＳ ゴシック"/>
        <family val="3"/>
        <charset val="128"/>
      </rPr>
      <t>洋治</t>
    </r>
    <phoneticPr fontId="13"/>
  </si>
  <si>
    <r>
      <rPr>
        <sz val="12"/>
        <rFont val="ＭＳ ゴシック"/>
        <family val="3"/>
        <charset val="128"/>
      </rPr>
      <t>加藤</t>
    </r>
    <r>
      <rPr>
        <sz val="12"/>
        <rFont val="Arial"/>
        <family val="2"/>
      </rPr>
      <t xml:space="preserve"> </t>
    </r>
    <r>
      <rPr>
        <sz val="12"/>
        <rFont val="ＭＳ ゴシック"/>
        <family val="3"/>
        <charset val="128"/>
      </rPr>
      <t>清也</t>
    </r>
    <phoneticPr fontId="13"/>
  </si>
  <si>
    <r>
      <rPr>
        <sz val="12"/>
        <rFont val="ＭＳ ゴシック"/>
        <family val="3"/>
        <charset val="128"/>
      </rPr>
      <t>菊池</t>
    </r>
    <r>
      <rPr>
        <sz val="12"/>
        <rFont val="Arial"/>
        <family val="2"/>
      </rPr>
      <t xml:space="preserve"> </t>
    </r>
    <r>
      <rPr>
        <sz val="12"/>
        <rFont val="ＭＳ ゴシック"/>
        <family val="3"/>
        <charset val="128"/>
      </rPr>
      <t>光夫</t>
    </r>
    <phoneticPr fontId="13"/>
  </si>
  <si>
    <r>
      <rPr>
        <sz val="12"/>
        <rFont val="ＭＳ ゴシック"/>
        <family val="3"/>
        <charset val="128"/>
      </rPr>
      <t>水澤</t>
    </r>
    <r>
      <rPr>
        <sz val="12"/>
        <rFont val="Arial"/>
        <family val="2"/>
      </rPr>
      <t xml:space="preserve"> </t>
    </r>
    <r>
      <rPr>
        <sz val="12"/>
        <rFont val="ＭＳ ゴシック"/>
        <family val="3"/>
        <charset val="128"/>
      </rPr>
      <t>秀光</t>
    </r>
    <phoneticPr fontId="13"/>
  </si>
  <si>
    <r>
      <rPr>
        <sz val="12"/>
        <rFont val="ＭＳ ゴシック"/>
        <family val="3"/>
        <charset val="128"/>
      </rPr>
      <t>西村</t>
    </r>
    <r>
      <rPr>
        <sz val="12"/>
        <rFont val="Arial"/>
        <family val="2"/>
      </rPr>
      <t xml:space="preserve"> </t>
    </r>
    <r>
      <rPr>
        <sz val="12"/>
        <rFont val="ＭＳ ゴシック"/>
        <family val="3"/>
        <charset val="128"/>
      </rPr>
      <t>英己</t>
    </r>
    <phoneticPr fontId="13"/>
  </si>
  <si>
    <r>
      <rPr>
        <sz val="12"/>
        <rFont val="ＭＳ ゴシック"/>
        <family val="3"/>
        <charset val="128"/>
      </rPr>
      <t>ﾚｲ</t>
    </r>
    <r>
      <rPr>
        <sz val="12"/>
        <rFont val="Arial"/>
        <family val="2"/>
      </rPr>
      <t xml:space="preserve"> </t>
    </r>
    <r>
      <rPr>
        <sz val="12"/>
        <rFont val="ＭＳ ゴシック"/>
        <family val="3"/>
        <charset val="128"/>
      </rPr>
      <t>ｱﾝｿﾆｰ</t>
    </r>
    <phoneticPr fontId="13"/>
  </si>
  <si>
    <t>Shinomiya</t>
  </si>
  <si>
    <t>Miyazaki</t>
  </si>
  <si>
    <t>Tadashi</t>
  </si>
  <si>
    <t>Sato</t>
  </si>
  <si>
    <t>Yasuro</t>
  </si>
  <si>
    <t>Maehata</t>
  </si>
  <si>
    <t xml:space="preserve">Cho </t>
  </si>
  <si>
    <t>David</t>
  </si>
  <si>
    <t>Takagi</t>
  </si>
  <si>
    <t>Ken</t>
  </si>
  <si>
    <t>Nomura</t>
  </si>
  <si>
    <t>Yaoita</t>
  </si>
  <si>
    <t>Tony</t>
  </si>
  <si>
    <t>Mori</t>
  </si>
  <si>
    <t>Shigetaka</t>
  </si>
  <si>
    <t>Hori</t>
  </si>
  <si>
    <t>Masahiro</t>
  </si>
  <si>
    <t>Tanaka</t>
  </si>
  <si>
    <t>Hugo</t>
  </si>
  <si>
    <t>Shunji</t>
  </si>
  <si>
    <t>Guest</t>
  </si>
  <si>
    <t>Okada</t>
  </si>
  <si>
    <t>Jun</t>
  </si>
  <si>
    <t>Yuzawa</t>
  </si>
  <si>
    <t>Toru</t>
  </si>
  <si>
    <t>Yamaguchi</t>
  </si>
  <si>
    <t>Taichi</t>
  </si>
  <si>
    <t>Danny</t>
  </si>
  <si>
    <t>Sugimoto</t>
  </si>
  <si>
    <t>Satoshi</t>
  </si>
  <si>
    <t>Matsui</t>
  </si>
  <si>
    <t>Tsunekazu</t>
  </si>
  <si>
    <t>Ishikawa</t>
  </si>
  <si>
    <t>Yoko</t>
  </si>
  <si>
    <t>Inoue</t>
  </si>
  <si>
    <t>Kenta</t>
  </si>
  <si>
    <t>Hijima</t>
  </si>
  <si>
    <t>Toshiaki</t>
  </si>
  <si>
    <t>Goto</t>
  </si>
  <si>
    <t>Atsuhiko</t>
  </si>
  <si>
    <t>New-2</t>
  </si>
  <si>
    <t>White</t>
  </si>
  <si>
    <t>Kokubo</t>
  </si>
  <si>
    <t>Takahiro</t>
  </si>
  <si>
    <t>Kenichi</t>
  </si>
  <si>
    <t>#1</t>
    <phoneticPr fontId="61"/>
  </si>
  <si>
    <t>ゲスト
ベスグロ</t>
    <phoneticPr fontId="61"/>
  </si>
  <si>
    <t>獲得
GCP</t>
  </si>
  <si>
    <t>ゲスト
ベスグロ</t>
  </si>
  <si>
    <r>
      <rPr>
        <b/>
        <sz val="12"/>
        <color indexed="8"/>
        <rFont val="ＭＳ Ｐゴシック"/>
        <family val="2"/>
        <charset val="128"/>
      </rPr>
      <t>順位</t>
    </r>
    <rPh sb="0" eb="2">
      <t>ジュンイ</t>
    </rPh>
    <phoneticPr fontId="12"/>
  </si>
  <si>
    <r>
      <rPr>
        <b/>
        <sz val="12"/>
        <rFont val="ＭＳ Ｐゴシック"/>
        <family val="2"/>
        <charset val="128"/>
      </rPr>
      <t>ニアピン</t>
    </r>
    <r>
      <rPr>
        <b/>
        <sz val="12"/>
        <rFont val="Arial"/>
        <family val="2"/>
      </rPr>
      <t xml:space="preserve">
Pro V1</t>
    </r>
    <phoneticPr fontId="61"/>
  </si>
  <si>
    <r>
      <rPr>
        <b/>
        <sz val="12"/>
        <rFont val="ＭＳ Ｐゴシック"/>
        <family val="2"/>
        <charset val="128"/>
      </rPr>
      <t>ドラコン</t>
    </r>
    <r>
      <rPr>
        <b/>
        <sz val="12"/>
        <rFont val="Arial"/>
        <family val="2"/>
      </rPr>
      <t xml:space="preserve">
Pro V1</t>
    </r>
    <phoneticPr fontId="61"/>
  </si>
  <si>
    <r>
      <rPr>
        <b/>
        <sz val="12"/>
        <rFont val="ＭＳ Ｐゴシック"/>
        <family val="2"/>
        <charset val="128"/>
      </rPr>
      <t>ベスグロ</t>
    </r>
    <r>
      <rPr>
        <b/>
        <sz val="12"/>
        <rFont val="Arial"/>
        <family val="2"/>
      </rPr>
      <t xml:space="preserve">
$20</t>
    </r>
    <phoneticPr fontId="61"/>
  </si>
  <si>
    <r>
      <rPr>
        <sz val="12"/>
        <color rgb="FF000000"/>
        <rFont val="ＭＳ Ｐゴシック"/>
        <family val="2"/>
        <charset val="128"/>
      </rPr>
      <t>会員</t>
    </r>
  </si>
  <si>
    <r>
      <rPr>
        <sz val="12"/>
        <color rgb="FF000000"/>
        <rFont val="ＭＳ Ｐゴシック"/>
        <family val="2"/>
        <charset val="128"/>
      </rPr>
      <t>会員</t>
    </r>
    <phoneticPr fontId="61"/>
  </si>
  <si>
    <r>
      <rPr>
        <sz val="12"/>
        <color theme="1"/>
        <rFont val="ＭＳ Ｐゴシック"/>
        <family val="2"/>
        <charset val="128"/>
      </rPr>
      <t>組</t>
    </r>
    <rPh sb="0" eb="1">
      <t>クミ</t>
    </rPh>
    <phoneticPr fontId="12"/>
  </si>
  <si>
    <r>
      <rPr>
        <b/>
        <sz val="12"/>
        <rFont val="ＭＳ Ｐゴシック"/>
        <family val="2"/>
        <charset val="128"/>
      </rPr>
      <t>新</t>
    </r>
    <r>
      <rPr>
        <b/>
        <sz val="12"/>
        <rFont val="Arial"/>
        <family val="2"/>
      </rPr>
      <t>GCP</t>
    </r>
    <rPh sb="0" eb="1">
      <t>シン</t>
    </rPh>
    <phoneticPr fontId="61"/>
  </si>
  <si>
    <r>
      <rPr>
        <b/>
        <sz val="12"/>
        <color theme="1"/>
        <rFont val="ＭＳ Ｐゴシック"/>
        <family val="2"/>
        <charset val="128"/>
      </rPr>
      <t>組</t>
    </r>
    <rPh sb="0" eb="1">
      <t>クミ</t>
    </rPh>
    <phoneticPr fontId="12"/>
  </si>
  <si>
    <r>
      <rPr>
        <b/>
        <sz val="12"/>
        <color theme="1"/>
        <rFont val="ＭＳ Ｐゴシック"/>
        <family val="2"/>
        <charset val="128"/>
      </rPr>
      <t>新</t>
    </r>
    <r>
      <rPr>
        <b/>
        <sz val="12"/>
        <color theme="1"/>
        <rFont val="Arial"/>
        <family val="2"/>
      </rPr>
      <t>HDCP</t>
    </r>
    <rPh sb="0" eb="1">
      <t>シン</t>
    </rPh>
    <phoneticPr fontId="61"/>
  </si>
  <si>
    <t>協賛</t>
  </si>
  <si>
    <t>SANYO</t>
  </si>
  <si>
    <t>UNIVANCE</t>
  </si>
  <si>
    <t>ROHM</t>
  </si>
  <si>
    <t>KYOSHA</t>
  </si>
  <si>
    <t>SHARAKU</t>
  </si>
  <si>
    <t>NOBLE FISH</t>
  </si>
  <si>
    <t>STT</t>
  </si>
  <si>
    <t>Fox Creek 無料プレー券</t>
  </si>
  <si>
    <t>IACE TRAVEL</t>
  </si>
  <si>
    <t>住友ベークライト</t>
  </si>
  <si>
    <t>日通</t>
  </si>
  <si>
    <t>FUMI</t>
  </si>
  <si>
    <t>SUSHI DEN</t>
  </si>
  <si>
    <t>Kanehiro</t>
    <phoneticPr fontId="61"/>
  </si>
  <si>
    <t>Masato</t>
    <phoneticPr fontId="61"/>
  </si>
  <si>
    <t>Arita</t>
    <phoneticPr fontId="13"/>
  </si>
  <si>
    <t>Yasushi</t>
    <phoneticPr fontId="13"/>
  </si>
  <si>
    <t>宮崎 正</t>
  </si>
  <si>
    <t>Green</t>
    <phoneticPr fontId="61"/>
  </si>
  <si>
    <r>
      <rPr>
        <b/>
        <sz val="12"/>
        <color rgb="FF000000"/>
        <rFont val="ＭＳ ゴシック"/>
        <family val="3"/>
        <charset val="128"/>
      </rPr>
      <t>累計</t>
    </r>
    <r>
      <rPr>
        <b/>
        <sz val="12"/>
        <color rgb="FF000000"/>
        <rFont val="Arial"/>
        <family val="3"/>
      </rPr>
      <t xml:space="preserve">
</t>
    </r>
    <r>
      <rPr>
        <b/>
        <sz val="12"/>
        <color rgb="FF000000"/>
        <rFont val="Arial"/>
        <family val="2"/>
      </rPr>
      <t>GCP</t>
    </r>
    <phoneticPr fontId="61"/>
  </si>
  <si>
    <t>19位</t>
    <rPh sb="2" eb="3">
      <t>イ</t>
    </rPh>
    <phoneticPr fontId="13"/>
  </si>
  <si>
    <t>One World or Noble Fish 商品券$30</t>
  </si>
  <si>
    <r>
      <rPr>
        <b/>
        <sz val="12"/>
        <rFont val="あ"/>
        <family val="3"/>
        <charset val="128"/>
      </rPr>
      <t xml:space="preserve">ドラコン
</t>
    </r>
    <r>
      <rPr>
        <b/>
        <sz val="12"/>
        <rFont val="Arial"/>
        <family val="2"/>
      </rPr>
      <t>Pro V1</t>
    </r>
    <phoneticPr fontId="61"/>
  </si>
  <si>
    <t>BENTO39</t>
    <phoneticPr fontId="61"/>
  </si>
  <si>
    <t>Fujishiro</t>
  </si>
  <si>
    <t>Yamanami</t>
  </si>
  <si>
    <t>Masanori</t>
  </si>
  <si>
    <t>Kuwata</t>
  </si>
  <si>
    <t>Akira</t>
  </si>
  <si>
    <t>Maegawa</t>
  </si>
  <si>
    <t>MAX ACCESS CONSULTING, L.L.C.</t>
  </si>
  <si>
    <t>GUEST</t>
  </si>
  <si>
    <t>会員</t>
  </si>
  <si>
    <t>水澤 秀光</t>
  </si>
  <si>
    <t>チョー ダニー</t>
  </si>
  <si>
    <t>-</t>
  </si>
  <si>
    <t>Guest</t>
    <phoneticPr fontId="61"/>
  </si>
  <si>
    <t>8月度月例会集計</t>
    <phoneticPr fontId="61"/>
  </si>
  <si>
    <t>住友商事</t>
    <rPh sb="2" eb="4">
      <t>ショウジ</t>
    </rPh>
    <phoneticPr fontId="61"/>
  </si>
  <si>
    <t>Kamei</t>
  </si>
  <si>
    <t>Yoshio</t>
  </si>
  <si>
    <t>Saito</t>
  </si>
  <si>
    <t>Ikuma</t>
  </si>
  <si>
    <t>13位</t>
  </si>
  <si>
    <t>14位</t>
  </si>
  <si>
    <t>ブービー</t>
    <phoneticPr fontId="61"/>
  </si>
  <si>
    <t>ゲストベスグロ</t>
    <phoneticPr fontId="61"/>
  </si>
  <si>
    <t>9月度月例会集計</t>
    <phoneticPr fontId="61"/>
  </si>
  <si>
    <t>10月度月例会集計</t>
    <phoneticPr fontId="61"/>
  </si>
  <si>
    <t>#8</t>
  </si>
  <si>
    <t>#17</t>
  </si>
  <si>
    <t>W#8</t>
    <phoneticPr fontId="61"/>
  </si>
  <si>
    <t>W#17</t>
    <phoneticPr fontId="61"/>
  </si>
  <si>
    <t>B#8</t>
    <phoneticPr fontId="61"/>
  </si>
  <si>
    <t>B#17</t>
    <phoneticPr fontId="61"/>
  </si>
  <si>
    <t>#3</t>
  </si>
  <si>
    <t>#6</t>
  </si>
  <si>
    <t>#12</t>
  </si>
  <si>
    <t>#14</t>
  </si>
  <si>
    <t>複数</t>
    <rPh sb="0" eb="2">
      <t>フクスウ</t>
    </rPh>
    <phoneticPr fontId="61"/>
  </si>
  <si>
    <t>#2</t>
  </si>
  <si>
    <t>#4</t>
  </si>
  <si>
    <t>#5</t>
  </si>
  <si>
    <t>#7</t>
  </si>
  <si>
    <t>#9</t>
  </si>
  <si>
    <t>#10</t>
  </si>
  <si>
    <t>#11</t>
  </si>
  <si>
    <t>#13</t>
  </si>
  <si>
    <t>#15</t>
  </si>
  <si>
    <t>#16</t>
  </si>
  <si>
    <t>#18</t>
  </si>
  <si>
    <t>16位</t>
    <rPh sb="2" eb="3">
      <t>イ</t>
    </rPh>
    <phoneticPr fontId="13"/>
  </si>
  <si>
    <t>17位</t>
    <rPh sb="2" eb="3">
      <t>イ</t>
    </rPh>
    <phoneticPr fontId="13"/>
  </si>
  <si>
    <t>20位</t>
    <rPh sb="2" eb="3">
      <t>イ</t>
    </rPh>
    <phoneticPr fontId="13"/>
  </si>
  <si>
    <t>21位</t>
    <rPh sb="2" eb="3">
      <t>イ</t>
    </rPh>
    <phoneticPr fontId="13"/>
  </si>
  <si>
    <t>22位</t>
    <rPh sb="2" eb="3">
      <t>イ</t>
    </rPh>
    <phoneticPr fontId="13"/>
  </si>
  <si>
    <t>23位</t>
    <rPh sb="2" eb="3">
      <t>イ</t>
    </rPh>
    <phoneticPr fontId="13"/>
  </si>
  <si>
    <t>24位</t>
    <rPh sb="2" eb="3">
      <t>イ</t>
    </rPh>
    <phoneticPr fontId="13"/>
  </si>
  <si>
    <t>25位</t>
    <rPh sb="2" eb="3">
      <t>イ</t>
    </rPh>
    <phoneticPr fontId="13"/>
  </si>
  <si>
    <t>26位</t>
    <rPh sb="2" eb="3">
      <t>イ</t>
    </rPh>
    <phoneticPr fontId="13"/>
  </si>
  <si>
    <t>27位</t>
    <rPh sb="2" eb="3">
      <t>イ</t>
    </rPh>
    <phoneticPr fontId="13"/>
  </si>
  <si>
    <t>28位</t>
    <rPh sb="2" eb="3">
      <t>イ</t>
    </rPh>
    <phoneticPr fontId="13"/>
  </si>
  <si>
    <t>30位</t>
    <rPh sb="2" eb="3">
      <t>イ</t>
    </rPh>
    <phoneticPr fontId="13"/>
  </si>
  <si>
    <t>31位</t>
    <rPh sb="2" eb="3">
      <t>イ</t>
    </rPh>
    <phoneticPr fontId="13"/>
  </si>
  <si>
    <t>32位</t>
    <rPh sb="2" eb="3">
      <t>イ</t>
    </rPh>
    <phoneticPr fontId="13"/>
  </si>
  <si>
    <t>34位</t>
    <rPh sb="2" eb="3">
      <t>イ</t>
    </rPh>
    <phoneticPr fontId="13"/>
  </si>
  <si>
    <t>36位</t>
    <rPh sb="2" eb="3">
      <t>イ</t>
    </rPh>
    <phoneticPr fontId="13"/>
  </si>
  <si>
    <t>37位</t>
    <rPh sb="2" eb="3">
      <t>イ</t>
    </rPh>
    <phoneticPr fontId="13"/>
  </si>
  <si>
    <t>38位</t>
    <rPh sb="2" eb="3">
      <t>イ</t>
    </rPh>
    <phoneticPr fontId="13"/>
  </si>
  <si>
    <t>Makoto</t>
  </si>
  <si>
    <t>Endo</t>
  </si>
  <si>
    <t>Toyota Gosei North America</t>
  </si>
  <si>
    <t/>
  </si>
  <si>
    <t>4月度</t>
  </si>
  <si>
    <t>5月度</t>
  </si>
  <si>
    <t>6月度</t>
  </si>
  <si>
    <t>7月度</t>
  </si>
  <si>
    <t>8月度</t>
  </si>
  <si>
    <r>
      <rPr>
        <sz val="14"/>
        <color rgb="FFFF0000"/>
        <rFont val="ＭＳ Ｐゴシック"/>
        <family val="2"/>
        <charset val="128"/>
      </rPr>
      <t>優勝者はさらに</t>
    </r>
    <r>
      <rPr>
        <sz val="14"/>
        <color rgb="FFFF0000"/>
        <rFont val="Arial"/>
        <family val="2"/>
      </rPr>
      <t>x0.8</t>
    </r>
    <rPh sb="0" eb="3">
      <t>ユウショウシャ</t>
    </rPh>
    <phoneticPr fontId="61"/>
  </si>
  <si>
    <r>
      <rPr>
        <sz val="14"/>
        <color rgb="FFFF0000"/>
        <rFont val="ＭＳ Ｐゴシック"/>
        <family val="2"/>
        <charset val="128"/>
      </rPr>
      <t>会員は</t>
    </r>
    <r>
      <rPr>
        <sz val="14"/>
        <color rgb="FFFF0000"/>
        <rFont val="Arial"/>
        <family val="2"/>
      </rPr>
      <t>x0.8</t>
    </r>
    <rPh sb="0" eb="2">
      <t>カイイン</t>
    </rPh>
    <phoneticPr fontId="61"/>
  </si>
  <si>
    <r>
      <rPr>
        <sz val="14"/>
        <color theme="1"/>
        <rFont val="ＭＳ Ｐゴシック"/>
        <family val="3"/>
        <charset val="128"/>
      </rPr>
      <t>平均</t>
    </r>
    <rPh sb="0" eb="2">
      <t>ヘイキン</t>
    </rPh>
    <phoneticPr fontId="61"/>
  </si>
  <si>
    <t>2023 Michigan 会 賞品リスト</t>
    <phoneticPr fontId="61"/>
  </si>
  <si>
    <t>CHIYODA</t>
    <phoneticPr fontId="13"/>
  </si>
  <si>
    <t>Golden Fox無料プレー券</t>
    <phoneticPr fontId="13"/>
  </si>
  <si>
    <t xml:space="preserve">Pro-V1 1ダース </t>
    <phoneticPr fontId="13"/>
  </si>
  <si>
    <t>写楽$50食事券</t>
    <phoneticPr fontId="13"/>
  </si>
  <si>
    <t>VISA商品券＄25</t>
    <phoneticPr fontId="13"/>
  </si>
  <si>
    <t>スタバ券$20</t>
  </si>
  <si>
    <t>優勝トロフィー＋VISA商品券$100</t>
    <rPh sb="12" eb="15">
      <t>ショウヒンケン</t>
    </rPh>
    <phoneticPr fontId="13"/>
  </si>
  <si>
    <t>Strategic Fox無料プレー券</t>
    <phoneticPr fontId="13"/>
  </si>
  <si>
    <t>野菜エコパック（3袋）</t>
    <rPh sb="0" eb="2">
      <t>ヤサイ</t>
    </rPh>
    <rPh sb="9" eb="10">
      <t>フクロ</t>
    </rPh>
    <phoneticPr fontId="13"/>
  </si>
  <si>
    <t xml:space="preserve"> </t>
    <phoneticPr fontId="13"/>
  </si>
  <si>
    <t>長倉プロ</t>
    <rPh sb="0" eb="2">
      <t>ナガクラ</t>
    </rPh>
    <phoneticPr fontId="13"/>
  </si>
  <si>
    <t>バーディー最多賞（月例）　Amazonギフト券$20</t>
    <rPh sb="5" eb="8">
      <t>サイタショウ</t>
    </rPh>
    <rPh sb="9" eb="11">
      <t>ゲツレイ</t>
    </rPh>
    <rPh sb="22" eb="23">
      <t>ケン</t>
    </rPh>
    <phoneticPr fontId="13"/>
  </si>
  <si>
    <t>Ball</t>
    <phoneticPr fontId="13"/>
  </si>
  <si>
    <t>ゴルフボール 1スリーブ( 4balls)</t>
    <phoneticPr fontId="61"/>
  </si>
  <si>
    <t>2023賞品</t>
    <phoneticPr fontId="61"/>
  </si>
  <si>
    <r>
      <t>20</t>
    </r>
    <r>
      <rPr>
        <b/>
        <sz val="14"/>
        <color rgb="FF0000FF"/>
        <rFont val="Arial"/>
        <family val="2"/>
      </rPr>
      <t>23</t>
    </r>
    <phoneticPr fontId="61"/>
  </si>
  <si>
    <r>
      <t>2023</t>
    </r>
    <r>
      <rPr>
        <b/>
        <sz val="20"/>
        <color rgb="FF000000"/>
        <rFont val="MS Gothic"/>
        <family val="3"/>
        <charset val="128"/>
      </rPr>
      <t>年　ミシガン会　スコア集計表</t>
    </r>
    <phoneticPr fontId="61"/>
  </si>
  <si>
    <r>
      <t>2024</t>
    </r>
    <r>
      <rPr>
        <sz val="14"/>
        <rFont val="ＭＳ Ｐゴシック"/>
        <family val="3"/>
        <charset val="128"/>
      </rPr>
      <t>年度</t>
    </r>
    <r>
      <rPr>
        <sz val="14"/>
        <rFont val="Arial"/>
        <family val="2"/>
      </rPr>
      <t>HDCP</t>
    </r>
    <phoneticPr fontId="61"/>
  </si>
  <si>
    <r>
      <t>23</t>
    </r>
    <r>
      <rPr>
        <sz val="12"/>
        <color theme="1"/>
        <rFont val="ＭＳ Ｐゴシック"/>
        <family val="3"/>
        <charset val="128"/>
      </rPr>
      <t>年度優勝者</t>
    </r>
    <rPh sb="2" eb="3">
      <t>ネン</t>
    </rPh>
    <rPh sb="3" eb="4">
      <t>ド</t>
    </rPh>
    <rPh sb="4" eb="7">
      <t>ユウショウシャ</t>
    </rPh>
    <phoneticPr fontId="61"/>
  </si>
  <si>
    <t>ホール番号のみ記載</t>
    <rPh sb="3" eb="5">
      <t>バンゴウ</t>
    </rPh>
    <rPh sb="7" eb="9">
      <t>キサイ</t>
    </rPh>
    <phoneticPr fontId="61"/>
  </si>
  <si>
    <r>
      <t>B</t>
    </r>
    <r>
      <rPr>
        <sz val="11"/>
        <color theme="1"/>
        <rFont val="ＭＳ Ｐゴシック"/>
        <family val="2"/>
        <charset val="128"/>
      </rPr>
      <t>、</t>
    </r>
    <r>
      <rPr>
        <sz val="11"/>
        <color theme="1"/>
        <rFont val="Arial"/>
        <family val="2"/>
      </rPr>
      <t>L</t>
    </r>
    <r>
      <rPr>
        <sz val="11"/>
        <color theme="1"/>
        <rFont val="ＭＳ Ｐゴシック"/>
        <family val="2"/>
        <charset val="128"/>
      </rPr>
      <t>の後に番号</t>
    </r>
    <rPh sb="4" eb="5">
      <t>アト</t>
    </rPh>
    <rPh sb="6" eb="8">
      <t>バンゴウ</t>
    </rPh>
    <phoneticPr fontId="61"/>
  </si>
  <si>
    <t xml:space="preserve"> MICHIGAN KAI  PAIRING for April 2023</t>
  </si>
  <si>
    <t>Revised</t>
  </si>
  <si>
    <t>As of</t>
    <phoneticPr fontId="109"/>
  </si>
  <si>
    <t>前半グループ 1～5の方々は、                                                                                                                                                                                                                        10:05AM迄に受け付けを完了して下さい。                                                                                                                                              (受付開始は、9:40AM～＠クラブハウス内。) 10:10AM頃、練習グリーン前に集合お願いします。朝会実施と集合写真を撮影する予定。</t>
  </si>
  <si>
    <t>後半グループ 6～10の方々は、                                                                                                                                                                                                         10:55AM迄に受け付けを完了して下さい。                                                                                                                                                                                                                (受付開始は、10:35AM～＠クラブハウス内。) 11:00AM頃、練習グリーン前に集合お願いします。朝会実施と集合写真を撮影する予定。</t>
  </si>
  <si>
    <t>Gr # / TeeTime</t>
  </si>
  <si>
    <t>NAME (Last, First)</t>
    <phoneticPr fontId="90"/>
  </si>
  <si>
    <t>Tee</t>
    <phoneticPr fontId="90"/>
  </si>
  <si>
    <t>H.C.</t>
    <phoneticPr fontId="109"/>
  </si>
  <si>
    <t>G.C.P.</t>
    <phoneticPr fontId="109"/>
  </si>
  <si>
    <t>NITTO SEIKO AMERICA</t>
  </si>
  <si>
    <t>RYOSAN TECHNOLOGIES USA INC.</t>
  </si>
  <si>
    <t>SOJITZ MACHINERY CORPORATION OF AMERICA</t>
  </si>
  <si>
    <t>SUMITOMO CORPORATION OF AMERICAS</t>
  </si>
  <si>
    <t>Michio</t>
  </si>
  <si>
    <t>SENSHU ELECTRIC AMERICA, INC.</t>
    <phoneticPr fontId="13"/>
  </si>
  <si>
    <t>Yoshida</t>
  </si>
  <si>
    <t>INDIVIDUAL</t>
  </si>
  <si>
    <t>Minamimoto</t>
  </si>
  <si>
    <t>Yuki</t>
  </si>
  <si>
    <t>SANYO CORPORATION OF AMERICA</t>
  </si>
  <si>
    <t>Niwa</t>
  </si>
  <si>
    <t xml:space="preserve">Shimpei </t>
  </si>
  <si>
    <t>Junichi</t>
  </si>
  <si>
    <t>DIJET INC.</t>
  </si>
  <si>
    <t>ITOCHU AUTOMOBILE AMERICA INC.</t>
  </si>
  <si>
    <t>YAMATO TRANSPORT U.S.A., INC.</t>
  </si>
  <si>
    <t>Cho</t>
  </si>
  <si>
    <t>ROHM SEMICONDUCTOR U.S.A.,LLC</t>
  </si>
  <si>
    <t>Sakai</t>
  </si>
  <si>
    <t>Tatsuya</t>
  </si>
  <si>
    <t>WELDING TECHNOLOGY CORP</t>
    <phoneticPr fontId="13"/>
  </si>
  <si>
    <t>CELANESE CORPORATION</t>
  </si>
  <si>
    <t>Hank</t>
  </si>
  <si>
    <t>NISSAN NORTH AMERICA, INC.</t>
  </si>
  <si>
    <t>NIDEC MACHINE TOOL AMERICA LLC</t>
    <phoneticPr fontId="13"/>
  </si>
  <si>
    <t>HULFT, INC.</t>
  </si>
  <si>
    <t>SUMITOMO BAKELITE NORTH AMERICA, INC.</t>
  </si>
  <si>
    <t>Fujimoto</t>
  </si>
  <si>
    <t>Yasuyoshi</t>
  </si>
  <si>
    <t>TEIJIN KASEI AMERICA, INC.</t>
  </si>
  <si>
    <t>SMC CORPORATION OF AMERICA</t>
  </si>
  <si>
    <t>DENSO INTERNATIONAL AMERICA, INC.</t>
  </si>
  <si>
    <t>NOBLE FISH SUSHI &amp; MARKET</t>
    <phoneticPr fontId="13"/>
  </si>
  <si>
    <t>Hiroyuki</t>
  </si>
  <si>
    <t>SANYO MACHINE AMERICA CORP.</t>
  </si>
  <si>
    <t>各組プレー終了後、コース上には一般プレーヤーも居ますので、カートを逆走しない様に細心の注意を払ってクラブハウスにお戻り下さい。</t>
    <rPh sb="23" eb="24">
      <t>イ</t>
    </rPh>
    <rPh sb="38" eb="39">
      <t>ヨウ</t>
    </rPh>
    <rPh sb="59" eb="60">
      <t>クダ</t>
    </rPh>
    <phoneticPr fontId="109"/>
  </si>
  <si>
    <t>3) 初参加の方々を対象に9:45AM～10:00AM、カート横に集合お願いします。会長の小山からオリエンテーションを実施する予定。</t>
  </si>
  <si>
    <t>4) 1～10までの組番号の書かれたスコアカードが各カートのハンドルにありますので、間違えないように自分の組番号のカートをご使用下さい。</t>
  </si>
  <si>
    <r>
      <t>5) 各組トップに名前のある方は、その組のルール委員兼スコア提出係とします。 尚､各組の最終ホールの終了時間をスコア表に記入して下さい。</t>
    </r>
    <r>
      <rPr>
        <b/>
        <sz val="11"/>
        <rFont val="ＭＳ Ｐゴシック"/>
        <family val="3"/>
        <charset val="128"/>
        <scheme val="minor"/>
      </rPr>
      <t>各組1枚でまとめて記入下さい。</t>
    </r>
  </si>
  <si>
    <t>6) 新会員及びゲスト参加の方の入賞資格はありませんが、ドラコン及びニアピンの参加資格が有ります。ハンディキャップ付与は2回出場後となります。</t>
  </si>
  <si>
    <t xml:space="preserve">7) ドラコンの旗回収（男女別）‥ 8番:、17番の回収担当は、グループ 10のエチケットリーダー森岡さん。 </t>
  </si>
  <si>
    <t>8) ニアピンの旗回収（男女混合）‥ 3番、6番、12番、14番の回収担当は、グループ10のエチケットリーダー森岡さん。</t>
  </si>
  <si>
    <r>
      <t>9) ゲームの進行を最優先し、ボール探しの時間は、</t>
    </r>
    <r>
      <rPr>
        <b/>
        <sz val="11"/>
        <rFont val="ＭＳ Ｐゴシック"/>
        <family val="3"/>
        <charset val="128"/>
        <scheme val="minor"/>
      </rPr>
      <t>3分以内</t>
    </r>
    <r>
      <rPr>
        <sz val="11"/>
        <rFont val="ＭＳ Ｐゴシック"/>
        <family val="3"/>
        <charset val="128"/>
        <scheme val="minor"/>
      </rPr>
      <t>でご協力お願いします。</t>
    </r>
  </si>
  <si>
    <t>11) 当日緊急連絡がある場合は、会長の小山（携帯：248-928-4338)までご連絡下さい。テキストも可。</t>
  </si>
  <si>
    <t>12) ショット後のディボット修理とグリーン上でのボールマークの修理等ご協力お願いします。</t>
  </si>
  <si>
    <r>
      <t>13) 参加費：会員及びゲスト共に</t>
    </r>
    <r>
      <rPr>
        <b/>
        <sz val="11"/>
        <rFont val="ＭＳ Ｐゴシック"/>
        <family val="3"/>
        <charset val="128"/>
        <scheme val="minor"/>
      </rPr>
      <t>$75。</t>
    </r>
    <r>
      <rPr>
        <sz val="11"/>
        <rFont val="ＭＳ Ｐゴシック"/>
        <family val="3"/>
        <charset val="128"/>
        <scheme val="minor"/>
      </rPr>
      <t> (当日チェックでお支払い下さい)。年会費は</t>
    </r>
    <r>
      <rPr>
        <b/>
        <sz val="11"/>
        <rFont val="ＭＳ Ｐゴシック"/>
        <family val="3"/>
        <charset val="128"/>
        <scheme val="minor"/>
      </rPr>
      <t>$80。</t>
    </r>
    <r>
      <rPr>
        <sz val="11"/>
        <rFont val="ＭＳ Ｐゴシック"/>
        <family val="3"/>
        <charset val="128"/>
        <scheme val="minor"/>
      </rPr>
      <t xml:space="preserve">（チェックは合計金額でお願いします）Check ：Payable to </t>
    </r>
    <r>
      <rPr>
        <b/>
        <sz val="11"/>
        <rFont val="ＭＳ Ｐゴシック"/>
        <family val="3"/>
        <charset val="128"/>
        <scheme val="minor"/>
      </rPr>
      <t>Michigan-Kai</t>
    </r>
  </si>
  <si>
    <r>
      <t>14) 開催日の2週間前の金曜日の午後以降のキャンセルは、</t>
    </r>
    <r>
      <rPr>
        <b/>
        <sz val="11"/>
        <rFont val="ＭＳ Ｐゴシック"/>
        <family val="3"/>
        <charset val="128"/>
        <scheme val="minor"/>
      </rPr>
      <t>キャンセル費が発生しますので、予めご了承下さい。</t>
    </r>
    <r>
      <rPr>
        <sz val="11"/>
        <rFont val="ＭＳ Ｐゴシック"/>
        <family val="3"/>
        <charset val="128"/>
        <scheme val="minor"/>
      </rPr>
      <t xml:space="preserve"> (代理の方を自力で見つけられた場合を除く。)</t>
    </r>
  </si>
  <si>
    <t>15) スピーディーなプレーにご協力ください。前の組と１ホール以上離れない様にお願いします。各組スコア提出時にプレー終了時間を記入して下さい。</t>
  </si>
  <si>
    <t>　   ハーフ 2時間 15分というのは、ティーグラウンドでの準備の時間やホール間の移動の時間も含め パー3 でのプレーを 10分、パー4 を 15分、パー5 を 20分で完了するようなペース。</t>
    <phoneticPr fontId="109"/>
  </si>
  <si>
    <r>
      <t>16) ローカル・ルールがありますので、事前に配布された資料及び、HP上の説明内容をよく読んで把握しておいて下さい。　</t>
    </r>
    <r>
      <rPr>
        <u/>
        <sz val="11"/>
        <color rgb="FF0070C0"/>
        <rFont val="ＭＳ Ｐゴシック"/>
        <family val="3"/>
        <charset val="128"/>
        <scheme val="minor"/>
      </rPr>
      <t>http://michigan-kai.com/playrule.htm</t>
    </r>
    <r>
      <rPr>
        <sz val="11"/>
        <color theme="1"/>
        <rFont val="ＭＳ Ｐゴシック"/>
        <family val="3"/>
        <charset val="128"/>
        <scheme val="minor"/>
      </rPr>
      <t>　</t>
    </r>
  </si>
  <si>
    <t>Name</t>
    <phoneticPr fontId="61"/>
  </si>
  <si>
    <t>Koyama Akio</t>
  </si>
  <si>
    <t>Miyazaki Tadashi</t>
  </si>
  <si>
    <t>Tanaka Michio</t>
  </si>
  <si>
    <t>SENSHU ELECTRIC AMERICA, INC.</t>
  </si>
  <si>
    <t>Minamimoto Yuki</t>
  </si>
  <si>
    <t>Goto Atsuhiko</t>
  </si>
  <si>
    <t>Kokubo Takahiro</t>
  </si>
  <si>
    <t>Nagai Candy</t>
  </si>
  <si>
    <t>Sato Junichi</t>
  </si>
  <si>
    <t>Fujishiro Yasuhiro</t>
  </si>
  <si>
    <t>Nagashima Takashi</t>
  </si>
  <si>
    <t>Hijima Toshiaki</t>
  </si>
  <si>
    <t>Sakai Tatsuya</t>
  </si>
  <si>
    <t>Shinozuka Kevin</t>
  </si>
  <si>
    <t>Yuzawa Toru</t>
  </si>
  <si>
    <t>NIDEC MACHINE TOOL AMERICA LLC</t>
  </si>
  <si>
    <t>Matsui Tsunekazu</t>
  </si>
  <si>
    <t>Fujimoto Yasuyoshi</t>
  </si>
  <si>
    <t>Oi Masaya</t>
  </si>
  <si>
    <t>Mori Shigetaka</t>
  </si>
  <si>
    <t>Hori Masahiro</t>
  </si>
  <si>
    <t>NOBLE FISH SUSHI &amp; MARKET</t>
  </si>
  <si>
    <t>Nomura Hiroyuki</t>
  </si>
  <si>
    <t>Kato Seiya</t>
  </si>
  <si>
    <t>Okada Jun</t>
  </si>
  <si>
    <t>Yaoita Tony</t>
  </si>
  <si>
    <t>Saito Ikuma</t>
  </si>
  <si>
    <t>Kanehiro Masato</t>
  </si>
  <si>
    <t>Kamei Yoshio</t>
  </si>
  <si>
    <t>Cho David</t>
  </si>
  <si>
    <t>Mizusawa Junko</t>
  </si>
  <si>
    <t>Mizusawa Hank</t>
  </si>
  <si>
    <t>Takagi Ken</t>
  </si>
  <si>
    <t>Arita Yasushi</t>
  </si>
  <si>
    <t>Yoshioka Hiroko</t>
  </si>
  <si>
    <t>Morioka Yasuhiro</t>
  </si>
  <si>
    <t>Yamaguchi Taichi</t>
  </si>
  <si>
    <t>Sugawa Masako</t>
  </si>
  <si>
    <t>Yoshida Satoshi</t>
  </si>
  <si>
    <t xml:space="preserve">Niwa Shimpei </t>
  </si>
  <si>
    <t>Sato Yasuro</t>
  </si>
  <si>
    <t>WELDING TECHNOLOGY CORP</t>
  </si>
  <si>
    <t>Tanaka Hugo</t>
  </si>
  <si>
    <t>Akutagawa Hiroshi</t>
  </si>
  <si>
    <t>Cho Danny</t>
  </si>
  <si>
    <t>Cho David</t>
    <phoneticPr fontId="13"/>
  </si>
  <si>
    <t>Fujimoto Yasuyoshi</t>
    <phoneticPr fontId="13"/>
  </si>
  <si>
    <t>Ichikawa Yoji</t>
  </si>
  <si>
    <t>Inoue Kenta</t>
  </si>
  <si>
    <t>Ishikawa Yoko</t>
  </si>
  <si>
    <t>Kuwata Akira</t>
  </si>
  <si>
    <t>Maegawa Mike</t>
    <phoneticPr fontId="13"/>
  </si>
  <si>
    <t>Mizusawa Hank</t>
    <phoneticPr fontId="13"/>
  </si>
  <si>
    <t>Nagai Shunji</t>
  </si>
  <si>
    <t>Nakatsuka Yoshihiro</t>
  </si>
  <si>
    <t>Nishimura Hideki</t>
  </si>
  <si>
    <t>Oyanagi Tetsuya</t>
  </si>
  <si>
    <t>Ray Anthony</t>
  </si>
  <si>
    <t>Sato Junichi</t>
    <phoneticPr fontId="13"/>
  </si>
  <si>
    <t>Shinomiya Kenichi</t>
  </si>
  <si>
    <t>Sugimoto Satoshi</t>
  </si>
  <si>
    <t>Takagi Ken</t>
    <phoneticPr fontId="13"/>
  </si>
  <si>
    <t>Yamanami Masanori</t>
  </si>
  <si>
    <t>Cho Danny</t>
    <phoneticPr fontId="61"/>
  </si>
  <si>
    <t>Cho</t>
    <phoneticPr fontId="61"/>
  </si>
  <si>
    <t>スペース入っているとVLOOKUP使えない！</t>
    <rPh sb="4" eb="5">
      <t>ハイ</t>
    </rPh>
    <rPh sb="17" eb="18">
      <t>ツカ</t>
    </rPh>
    <phoneticPr fontId="61"/>
  </si>
  <si>
    <t>Nomura</t>
    <phoneticPr fontId="61"/>
  </si>
  <si>
    <t>Hiroyuki</t>
    <phoneticPr fontId="61"/>
  </si>
  <si>
    <t>Nomura Hiroyuki</t>
    <phoneticPr fontId="13"/>
  </si>
  <si>
    <t>Minamimoto Yuki</t>
    <phoneticPr fontId="13"/>
  </si>
  <si>
    <t>Tanaka Michio</t>
    <phoneticPr fontId="13"/>
  </si>
  <si>
    <t>Sakai Tatsuya</t>
    <phoneticPr fontId="13"/>
  </si>
  <si>
    <t>参加数2回以下</t>
    <rPh sb="0" eb="3">
      <t>サンカスウ</t>
    </rPh>
    <rPh sb="4" eb="5">
      <t>カイ</t>
    </rPh>
    <rPh sb="5" eb="7">
      <t>イカ</t>
    </rPh>
    <phoneticPr fontId="61"/>
  </si>
  <si>
    <t>ゲスト</t>
    <phoneticPr fontId="61"/>
  </si>
  <si>
    <t>VISA商品券$25</t>
    <phoneticPr fontId="61"/>
  </si>
  <si>
    <r>
      <rPr>
        <sz val="11"/>
        <color theme="1"/>
        <rFont val="あ"/>
        <family val="3"/>
        <charset val="128"/>
      </rPr>
      <t>ﾐｼｶﾞﾝ会開催前</t>
    </r>
    <rPh sb="5" eb="6">
      <t>カイ</t>
    </rPh>
    <rPh sb="6" eb="8">
      <t>カイサイ</t>
    </rPh>
    <rPh sb="8" eb="9">
      <t>マエ</t>
    </rPh>
    <phoneticPr fontId="61"/>
  </si>
  <si>
    <r>
      <rPr>
        <sz val="11"/>
        <color theme="1"/>
        <rFont val="あ"/>
        <family val="3"/>
        <charset val="128"/>
      </rPr>
      <t>ﾐｼｶﾞﾝ会当日</t>
    </r>
    <rPh sb="5" eb="6">
      <t>カイ</t>
    </rPh>
    <rPh sb="6" eb="8">
      <t>トウジツ</t>
    </rPh>
    <phoneticPr fontId="61"/>
  </si>
  <si>
    <r>
      <rPr>
        <sz val="11"/>
        <color theme="1"/>
        <rFont val="あ"/>
        <family val="3"/>
        <charset val="128"/>
      </rPr>
      <t>ﾐｼｶﾞﾝ会開催後</t>
    </r>
    <rPh sb="5" eb="6">
      <t>カイ</t>
    </rPh>
    <rPh sb="6" eb="9">
      <t>カイサイゴ</t>
    </rPh>
    <phoneticPr fontId="61"/>
  </si>
  <si>
    <r>
      <rPr>
        <sz val="11"/>
        <color theme="1"/>
        <rFont val="あ"/>
        <family val="3"/>
        <charset val="128"/>
      </rPr>
      <t>新規入会者で昨年参加した方の</t>
    </r>
    <r>
      <rPr>
        <sz val="11"/>
        <color theme="1"/>
        <rFont val="Arial"/>
        <family val="2"/>
      </rPr>
      <t>HDC</t>
    </r>
    <r>
      <rPr>
        <sz val="11"/>
        <color theme="1"/>
        <rFont val="あ"/>
        <family val="3"/>
        <charset val="128"/>
      </rPr>
      <t>計算（</t>
    </r>
    <r>
      <rPr>
        <sz val="11"/>
        <color theme="1"/>
        <rFont val="Arial"/>
        <family val="2"/>
      </rPr>
      <t>23</t>
    </r>
    <r>
      <rPr>
        <sz val="11"/>
        <color theme="1"/>
        <rFont val="あ"/>
        <family val="3"/>
        <charset val="128"/>
      </rPr>
      <t>年</t>
    </r>
    <r>
      <rPr>
        <sz val="11"/>
        <color theme="1"/>
        <rFont val="Arial"/>
        <family val="2"/>
      </rPr>
      <t>4</t>
    </r>
    <r>
      <rPr>
        <sz val="11"/>
        <color theme="1"/>
        <rFont val="あ"/>
        <family val="3"/>
        <charset val="128"/>
      </rPr>
      <t>月月例、チョーデビッドさんと高木健さん）</t>
    </r>
    <rPh sb="0" eb="5">
      <t>シンキニュウカイシャ</t>
    </rPh>
    <rPh sb="6" eb="8">
      <t>サクネン</t>
    </rPh>
    <rPh sb="8" eb="10">
      <t>サンカ</t>
    </rPh>
    <rPh sb="12" eb="13">
      <t>カタ</t>
    </rPh>
    <rPh sb="17" eb="19">
      <t>ケイサン</t>
    </rPh>
    <rPh sb="22" eb="23">
      <t>ネン</t>
    </rPh>
    <rPh sb="24" eb="25">
      <t>ガツ</t>
    </rPh>
    <rPh sb="25" eb="27">
      <t>ゲツレイ</t>
    </rPh>
    <rPh sb="38" eb="40">
      <t>タカギ</t>
    </rPh>
    <rPh sb="40" eb="41">
      <t>ケン</t>
    </rPh>
    <phoneticPr fontId="61"/>
  </si>
  <si>
    <r>
      <t>Web</t>
    </r>
    <r>
      <rPr>
        <sz val="11"/>
        <color theme="1"/>
        <rFont val="あ"/>
        <family val="3"/>
        <charset val="128"/>
      </rPr>
      <t>アップ用のスコア集計表を</t>
    </r>
    <r>
      <rPr>
        <sz val="11"/>
        <color theme="1"/>
        <rFont val="Arial"/>
        <family val="2"/>
      </rPr>
      <t>Web</t>
    </r>
    <r>
      <rPr>
        <sz val="11"/>
        <color theme="1"/>
        <rFont val="あ"/>
        <family val="3"/>
        <charset val="128"/>
      </rPr>
      <t>担当へ送信。</t>
    </r>
    <rPh sb="6" eb="7">
      <t>ヨウ</t>
    </rPh>
    <rPh sb="11" eb="14">
      <t>シュウケイヒョウ</t>
    </rPh>
    <rPh sb="18" eb="20">
      <t>タントウ</t>
    </rPh>
    <rPh sb="21" eb="23">
      <t>ソウシン</t>
    </rPh>
    <phoneticPr fontId="61"/>
  </si>
  <si>
    <t>年度終了後、当該年度の名簿を参考に次年度の名簿のベースファイルを作成</t>
    <rPh sb="0" eb="2">
      <t>ネンド</t>
    </rPh>
    <rPh sb="2" eb="5">
      <t>シュウリョウゴ</t>
    </rPh>
    <rPh sb="6" eb="8">
      <t>トウガイ</t>
    </rPh>
    <rPh sb="8" eb="10">
      <t>ネンド</t>
    </rPh>
    <rPh sb="11" eb="13">
      <t>メイボ</t>
    </rPh>
    <rPh sb="14" eb="16">
      <t>サンコウ</t>
    </rPh>
    <rPh sb="17" eb="20">
      <t>ジネンド</t>
    </rPh>
    <rPh sb="21" eb="23">
      <t>メイボ</t>
    </rPh>
    <rPh sb="32" eb="34">
      <t>サクセイ</t>
    </rPh>
    <phoneticPr fontId="109"/>
  </si>
  <si>
    <t>・次年度のHDC計算</t>
    <rPh sb="1" eb="4">
      <t>ジネンド</t>
    </rPh>
    <rPh sb="8" eb="10">
      <t>ケイサン</t>
    </rPh>
    <phoneticPr fontId="109"/>
  </si>
  <si>
    <t>・帰国、転勤等による退会情報の入手・反映</t>
    <rPh sb="1" eb="3">
      <t>キコク</t>
    </rPh>
    <rPh sb="4" eb="7">
      <t>テンキントウ</t>
    </rPh>
    <rPh sb="10" eb="12">
      <t>タイカイ</t>
    </rPh>
    <rPh sb="12" eb="14">
      <t>ジョウホウ</t>
    </rPh>
    <rPh sb="15" eb="17">
      <t>ニュウシュ</t>
    </rPh>
    <rPh sb="18" eb="20">
      <t>ハンエイ</t>
    </rPh>
    <phoneticPr fontId="109"/>
  </si>
  <si>
    <t>・次年度初月開催前の会員申込対応　→Web参加表明且つ申込書受領のメンバーをCandyさんに報告（Candyさんフォロー</t>
    <rPh sb="1" eb="4">
      <t>ジネンド</t>
    </rPh>
    <rPh sb="4" eb="6">
      <t>ショゲツ</t>
    </rPh>
    <rPh sb="6" eb="8">
      <t>カイサイ</t>
    </rPh>
    <rPh sb="8" eb="9">
      <t>マエ</t>
    </rPh>
    <rPh sb="10" eb="12">
      <t>カイイン</t>
    </rPh>
    <rPh sb="12" eb="14">
      <t>モウシコミ</t>
    </rPh>
    <rPh sb="14" eb="16">
      <t>タイオウ</t>
    </rPh>
    <rPh sb="21" eb="23">
      <t>サンカ</t>
    </rPh>
    <rPh sb="23" eb="25">
      <t>ヒョウメイ</t>
    </rPh>
    <rPh sb="25" eb="26">
      <t>カ</t>
    </rPh>
    <rPh sb="27" eb="30">
      <t>モウシコミショ</t>
    </rPh>
    <rPh sb="30" eb="32">
      <t>ジュリョウ</t>
    </rPh>
    <rPh sb="46" eb="48">
      <t>ホウコク</t>
    </rPh>
    <phoneticPr fontId="109"/>
  </si>
  <si>
    <t>新シーズン開幕後</t>
    <rPh sb="0" eb="1">
      <t>シン</t>
    </rPh>
    <rPh sb="5" eb="7">
      <t>カイマク</t>
    </rPh>
    <rPh sb="7" eb="8">
      <t>ゴ</t>
    </rPh>
    <phoneticPr fontId="109"/>
  </si>
  <si>
    <t>・申込書の保管（基本デジタル申請のみ）</t>
    <rPh sb="1" eb="4">
      <t>モウシコミショ</t>
    </rPh>
    <rPh sb="5" eb="7">
      <t>ホカン</t>
    </rPh>
    <rPh sb="8" eb="10">
      <t>キホン</t>
    </rPh>
    <rPh sb="14" eb="16">
      <t>シンセイ</t>
    </rPh>
    <phoneticPr fontId="109"/>
  </si>
  <si>
    <t>・個人情報に変更があれば更新</t>
    <rPh sb="1" eb="5">
      <t>コジンジョウホウ</t>
    </rPh>
    <rPh sb="6" eb="8">
      <t>ヘンコウ</t>
    </rPh>
    <rPh sb="12" eb="14">
      <t>コウシン</t>
    </rPh>
    <phoneticPr fontId="109"/>
  </si>
  <si>
    <t>・新メンバーのHDC計算（2回参加後）</t>
    <rPh sb="1" eb="2">
      <t>シン</t>
    </rPh>
    <rPh sb="10" eb="12">
      <t>ケイサン</t>
    </rPh>
    <rPh sb="14" eb="15">
      <t>カイ</t>
    </rPh>
    <rPh sb="15" eb="18">
      <t>サンカゴ</t>
    </rPh>
    <phoneticPr fontId="109"/>
  </si>
  <si>
    <t>・ゲスト→メンバーへの切り替え</t>
    <rPh sb="11" eb="12">
      <t>キ</t>
    </rPh>
    <rPh sb="13" eb="14">
      <t>カ</t>
    </rPh>
    <phoneticPr fontId="109"/>
  </si>
  <si>
    <t>・他、メンバー/ゲスト情報に変更があれば都度更新　→役員全員に展開</t>
    <rPh sb="1" eb="2">
      <t>ホカ</t>
    </rPh>
    <rPh sb="11" eb="13">
      <t>ジョウホウ</t>
    </rPh>
    <rPh sb="14" eb="16">
      <t>ヘンコウ</t>
    </rPh>
    <rPh sb="20" eb="22">
      <t>ツド</t>
    </rPh>
    <rPh sb="22" eb="24">
      <t>コウシン</t>
    </rPh>
    <rPh sb="26" eb="28">
      <t>ヤクイン</t>
    </rPh>
    <rPh sb="28" eb="30">
      <t>ゼンイン</t>
    </rPh>
    <rPh sb="31" eb="33">
      <t>テンカイ</t>
    </rPh>
    <phoneticPr fontId="109"/>
  </si>
  <si>
    <t>※過去トレースできるように、私は上書きではなく版を更新（新たにファイルを作成）して展開してました。</t>
    <rPh sb="1" eb="3">
      <t>カコ</t>
    </rPh>
    <rPh sb="14" eb="15">
      <t>ワタシ</t>
    </rPh>
    <rPh sb="16" eb="18">
      <t>ウワガ</t>
    </rPh>
    <rPh sb="23" eb="24">
      <t>ハン</t>
    </rPh>
    <rPh sb="25" eb="27">
      <t>コウシン</t>
    </rPh>
    <rPh sb="28" eb="29">
      <t>アラ</t>
    </rPh>
    <rPh sb="36" eb="38">
      <t>サクセイ</t>
    </rPh>
    <rPh sb="41" eb="43">
      <t>テンカイ</t>
    </rPh>
    <phoneticPr fontId="109"/>
  </si>
  <si>
    <t>集計表作成（組み合わせ承認後）</t>
    <rPh sb="0" eb="3">
      <t>シュウケイヒョウ</t>
    </rPh>
    <rPh sb="3" eb="5">
      <t>サクセイ</t>
    </rPh>
    <rPh sb="6" eb="7">
      <t>ク</t>
    </rPh>
    <rPh sb="8" eb="9">
      <t>ア</t>
    </rPh>
    <rPh sb="11" eb="14">
      <t>ショウニンゴ</t>
    </rPh>
    <phoneticPr fontId="109"/>
  </si>
  <si>
    <t>当日即入力できるように、当月の集計表を作成。　景品管理の為、担当の岡田さん、トビーさん（次年度はおそらく矢尾板さん）に事前展開</t>
    <rPh sb="0" eb="2">
      <t>トウジツ</t>
    </rPh>
    <rPh sb="2" eb="3">
      <t>ソク</t>
    </rPh>
    <rPh sb="3" eb="5">
      <t>ニュウリョク</t>
    </rPh>
    <rPh sb="12" eb="14">
      <t>トウゲツ</t>
    </rPh>
    <rPh sb="15" eb="18">
      <t>シュウケイヒョウ</t>
    </rPh>
    <rPh sb="19" eb="21">
      <t>サクセイ</t>
    </rPh>
    <rPh sb="23" eb="25">
      <t>ケイヒン</t>
    </rPh>
    <rPh sb="25" eb="27">
      <t>カンリ</t>
    </rPh>
    <rPh sb="28" eb="29">
      <t>タメ</t>
    </rPh>
    <rPh sb="30" eb="32">
      <t>タントウ</t>
    </rPh>
    <rPh sb="33" eb="35">
      <t>オカダ</t>
    </rPh>
    <rPh sb="44" eb="47">
      <t>ジネンド</t>
    </rPh>
    <rPh sb="52" eb="55">
      <t>ヤオイタ</t>
    </rPh>
    <rPh sb="59" eb="61">
      <t>ジゼン</t>
    </rPh>
    <rPh sb="61" eb="63">
      <t>テンカイ</t>
    </rPh>
    <phoneticPr fontId="109"/>
  </si>
  <si>
    <t>月例会当日</t>
    <rPh sb="0" eb="5">
      <t>ゲツレイカイトウジツ</t>
    </rPh>
    <phoneticPr fontId="109"/>
  </si>
  <si>
    <t>・早めに行って、ドタキャン等の状況を把握</t>
    <phoneticPr fontId="109"/>
  </si>
  <si>
    <r>
      <t>・自分のPCを持参し、ラウンド後の入力に備える</t>
    </r>
    <r>
      <rPr>
        <sz val="11"/>
        <color rgb="FFFF0000"/>
        <rFont val="ＭＳ Ｐゴシック"/>
        <family val="3"/>
        <charset val="128"/>
        <scheme val="minor"/>
      </rPr>
      <t>（小久保バックアップ）</t>
    </r>
    <rPh sb="1" eb="3">
      <t>ジブン</t>
    </rPh>
    <rPh sb="7" eb="9">
      <t>ジサン</t>
    </rPh>
    <rPh sb="15" eb="16">
      <t>ゴ</t>
    </rPh>
    <rPh sb="17" eb="19">
      <t>ニュウリョク</t>
    </rPh>
    <rPh sb="20" eb="21">
      <t>ソナ</t>
    </rPh>
    <rPh sb="24" eb="27">
      <t>コクボ</t>
    </rPh>
    <phoneticPr fontId="109"/>
  </si>
  <si>
    <t>・幹事にサポートしてもらい、スコア入力</t>
    <rPh sb="1" eb="3">
      <t>カンジ</t>
    </rPh>
    <rPh sb="17" eb="19">
      <t>ニュウリョク</t>
    </rPh>
    <phoneticPr fontId="109"/>
  </si>
  <si>
    <r>
      <t>・順位発表の際、サポート</t>
    </r>
    <r>
      <rPr>
        <sz val="11"/>
        <color rgb="FFFF0000"/>
        <rFont val="ＭＳ Ｐゴシック"/>
        <family val="3"/>
        <charset val="128"/>
        <scheme val="minor"/>
      </rPr>
      <t>（司会発表の順位、各賞に間違いがないか）</t>
    </r>
    <rPh sb="1" eb="3">
      <t>ジュンイ</t>
    </rPh>
    <rPh sb="3" eb="5">
      <t>ハッピョウ</t>
    </rPh>
    <rPh sb="6" eb="7">
      <t>サイ</t>
    </rPh>
    <rPh sb="13" eb="17">
      <t>シカイハッピョウ</t>
    </rPh>
    <rPh sb="18" eb="20">
      <t>ジュンイ</t>
    </rPh>
    <rPh sb="21" eb="23">
      <t>カクショウ</t>
    </rPh>
    <rPh sb="24" eb="26">
      <t>マチガ</t>
    </rPh>
    <phoneticPr fontId="109"/>
  </si>
  <si>
    <t>月例会集計（週明けに役員に配信）</t>
    <rPh sb="0" eb="3">
      <t>ゲツレイカイ</t>
    </rPh>
    <rPh sb="3" eb="5">
      <t>シュウケイ</t>
    </rPh>
    <rPh sb="6" eb="8">
      <t>シュウア</t>
    </rPh>
    <rPh sb="10" eb="12">
      <t>ヤクイン</t>
    </rPh>
    <rPh sb="13" eb="15">
      <t>ハイシン</t>
    </rPh>
    <phoneticPr fontId="109"/>
  </si>
  <si>
    <t>・月例会集計を年計に転記</t>
    <rPh sb="1" eb="6">
      <t>ゲツレイカイシュウケイ</t>
    </rPh>
    <rPh sb="7" eb="9">
      <t>ネンケイ</t>
    </rPh>
    <rPh sb="10" eb="12">
      <t>テンキ</t>
    </rPh>
    <phoneticPr fontId="109"/>
  </si>
  <si>
    <t>・新規HDCP計算（入賞者、ブービー、メーカー）</t>
    <rPh sb="1" eb="3">
      <t>シンキ</t>
    </rPh>
    <rPh sb="7" eb="9">
      <t>ケイサン</t>
    </rPh>
    <rPh sb="10" eb="13">
      <t>ニュウショウシャ</t>
    </rPh>
    <phoneticPr fontId="109"/>
  </si>
  <si>
    <t>・HDCP新規付与（2回参加後）</t>
    <rPh sb="5" eb="9">
      <t>シンキフヨ</t>
    </rPh>
    <rPh sb="11" eb="12">
      <t>カイ</t>
    </rPh>
    <rPh sb="12" eb="15">
      <t>サンカゴ</t>
    </rPh>
    <phoneticPr fontId="109"/>
  </si>
  <si>
    <t>・Grand champion pointの確認</t>
    <rPh sb="22" eb="24">
      <t>カクニン</t>
    </rPh>
    <phoneticPr fontId="109"/>
  </si>
  <si>
    <t>・皆勤賞対象者の確認</t>
    <rPh sb="1" eb="4">
      <t>カイキンショウ</t>
    </rPh>
    <rPh sb="4" eb="7">
      <t>タイショウシャ</t>
    </rPh>
    <rPh sb="8" eb="10">
      <t>カクニン</t>
    </rPh>
    <phoneticPr fontId="109"/>
  </si>
  <si>
    <t>幹事長業務内容</t>
    <rPh sb="0" eb="3">
      <t>カンジチョウ</t>
    </rPh>
    <rPh sb="3" eb="7">
      <t>ギョウムナイヨウ</t>
    </rPh>
    <phoneticPr fontId="61"/>
  </si>
  <si>
    <t>最終戦（10月月例）</t>
    <rPh sb="0" eb="3">
      <t>サイシュウセン</t>
    </rPh>
    <rPh sb="6" eb="7">
      <t>ガツ</t>
    </rPh>
    <rPh sb="7" eb="9">
      <t>ゲツレイ</t>
    </rPh>
    <phoneticPr fontId="61"/>
  </si>
  <si>
    <t>皆勤賞対象者の確認</t>
    <rPh sb="0" eb="3">
      <t>カイキンショウ</t>
    </rPh>
    <rPh sb="3" eb="5">
      <t>タイショウ</t>
    </rPh>
    <rPh sb="5" eb="6">
      <t>シャ</t>
    </rPh>
    <rPh sb="7" eb="9">
      <t>カクニン</t>
    </rPh>
    <phoneticPr fontId="61"/>
  </si>
  <si>
    <t>2023年度は30周年記念シャツのサイズ、会員・ゲスト申し込み書入手次第更新する</t>
    <rPh sb="4" eb="6">
      <t>ネンド</t>
    </rPh>
    <rPh sb="9" eb="11">
      <t>シュウネン</t>
    </rPh>
    <rPh sb="11" eb="13">
      <t>キネン</t>
    </rPh>
    <rPh sb="21" eb="23">
      <t>カイイン</t>
    </rPh>
    <rPh sb="27" eb="28">
      <t>モウ</t>
    </rPh>
    <rPh sb="29" eb="30">
      <t>コ</t>
    </rPh>
    <rPh sb="31" eb="32">
      <t>ショ</t>
    </rPh>
    <rPh sb="32" eb="36">
      <t>ニュウシュシダイ</t>
    </rPh>
    <rPh sb="36" eb="38">
      <t>コウシン</t>
    </rPh>
    <phoneticPr fontId="61"/>
  </si>
  <si>
    <r>
      <t>GCP</t>
    </r>
    <r>
      <rPr>
        <sz val="11"/>
        <color theme="1"/>
        <rFont val="ＭＳ Ｐゴシック"/>
        <family val="2"/>
        <charset val="128"/>
      </rPr>
      <t>の集計に備えて数式など確認しておく（</t>
    </r>
    <r>
      <rPr>
        <sz val="11"/>
        <color theme="1"/>
        <rFont val="Arial"/>
        <family val="2"/>
      </rPr>
      <t>2022</t>
    </r>
    <r>
      <rPr>
        <sz val="11"/>
        <color theme="1"/>
        <rFont val="Yu Gothic"/>
        <family val="2"/>
        <charset val="128"/>
      </rPr>
      <t>年は数式エラーで手入力した）</t>
    </r>
    <rPh sb="4" eb="6">
      <t>シュウケイ</t>
    </rPh>
    <rPh sb="7" eb="8">
      <t>ソナ</t>
    </rPh>
    <rPh sb="10" eb="12">
      <t>スウシキ</t>
    </rPh>
    <rPh sb="14" eb="16">
      <t>カクニン</t>
    </rPh>
    <rPh sb="25" eb="26">
      <t>ネン</t>
    </rPh>
    <rPh sb="27" eb="29">
      <t>スウシキ</t>
    </rPh>
    <rPh sb="33" eb="36">
      <t>テニュウリョク</t>
    </rPh>
    <phoneticPr fontId="61"/>
  </si>
  <si>
    <t>TEIJIN KASEI AMERICA, INC.</t>
    <phoneticPr fontId="13"/>
  </si>
  <si>
    <t>DKK AMERICA MATERIALS, INC.</t>
  </si>
  <si>
    <t>KURABE AMERICA CORPORATION</t>
    <phoneticPr fontId="13"/>
  </si>
  <si>
    <t>RAY LAW INTERNATIONAL, P.C.</t>
  </si>
  <si>
    <t>DIJET INC.</t>
    <phoneticPr fontId="13"/>
  </si>
  <si>
    <t>FPT USA CORP</t>
  </si>
  <si>
    <t>HULFT, INC.</t>
    <phoneticPr fontId="13"/>
  </si>
  <si>
    <t>Kikuchi Mike</t>
  </si>
  <si>
    <t>Kikuchi Yoshie</t>
  </si>
  <si>
    <t xml:space="preserve">Niwa Shimpei </t>
    <phoneticPr fontId="13"/>
  </si>
  <si>
    <t>Sato Yasuro</t>
    <phoneticPr fontId="13"/>
  </si>
  <si>
    <t>Yoshida Satoshi</t>
    <phoneticPr fontId="13"/>
  </si>
  <si>
    <r>
      <rPr>
        <sz val="12"/>
        <rFont val="MS Gothic"/>
        <family val="3"/>
        <charset val="128"/>
      </rPr>
      <t>【</t>
    </r>
    <r>
      <rPr>
        <sz val="12"/>
        <rFont val="Arial"/>
        <family val="2"/>
      </rPr>
      <t>2023</t>
    </r>
    <r>
      <rPr>
        <sz val="12"/>
        <rFont val="MS Gothic"/>
        <family val="3"/>
        <charset val="128"/>
      </rPr>
      <t>年ゲスト】</t>
    </r>
    <phoneticPr fontId="61"/>
  </si>
  <si>
    <t>〇</t>
    <phoneticPr fontId="61"/>
  </si>
  <si>
    <t>8,17</t>
    <phoneticPr fontId="61"/>
  </si>
  <si>
    <t>3,11</t>
    <phoneticPr fontId="61"/>
  </si>
  <si>
    <t>小山 明男</t>
  </si>
  <si>
    <t>後藤 敦彦</t>
  </si>
  <si>
    <t>小久保 隆啓</t>
  </si>
  <si>
    <t>Candy 長井</t>
  </si>
  <si>
    <t>藤城 靖大</t>
  </si>
  <si>
    <t>長島 隆志</t>
  </si>
  <si>
    <t>肥嶋 俊明</t>
  </si>
  <si>
    <t>湯澤 亨</t>
  </si>
  <si>
    <t>松井 恒和</t>
  </si>
  <si>
    <t>大井 昌哉</t>
  </si>
  <si>
    <t>森 成高</t>
  </si>
  <si>
    <t>堀 雅博</t>
  </si>
  <si>
    <t>加藤 清也</t>
  </si>
  <si>
    <t>岡田 純</t>
  </si>
  <si>
    <t>矢尾板 Tony</t>
  </si>
  <si>
    <t>齋藤 育真</t>
  </si>
  <si>
    <t>金廣 正人</t>
  </si>
  <si>
    <t>亀井 芳雄</t>
  </si>
  <si>
    <t>チョー デビッド</t>
  </si>
  <si>
    <t>水澤 淳子</t>
  </si>
  <si>
    <t>高木 健</t>
  </si>
  <si>
    <t>有田 靖</t>
  </si>
  <si>
    <t>吉岡 裕子 Ahn</t>
  </si>
  <si>
    <t>山口 太一</t>
  </si>
  <si>
    <t>須川 雅子</t>
  </si>
  <si>
    <t>田中 道夫</t>
  </si>
  <si>
    <t>南本 祐樹</t>
  </si>
  <si>
    <t>佐藤 潤一</t>
  </si>
  <si>
    <t>坂井 達弥</t>
  </si>
  <si>
    <t>藤本 安義</t>
  </si>
  <si>
    <t>野村 洋之</t>
  </si>
  <si>
    <t>丹羽 新平</t>
  </si>
  <si>
    <t>該当なし</t>
    <rPh sb="0" eb="2">
      <t>ガイトウ</t>
    </rPh>
    <phoneticPr fontId="61"/>
  </si>
  <si>
    <t>１人限定のため</t>
    <rPh sb="1" eb="2">
      <t>ヒト</t>
    </rPh>
    <rPh sb="2" eb="4">
      <t>ゲンテイ</t>
    </rPh>
    <phoneticPr fontId="61"/>
  </si>
  <si>
    <t>L8,L17</t>
    <phoneticPr fontId="61"/>
  </si>
  <si>
    <t>B17</t>
    <phoneticPr fontId="61"/>
  </si>
  <si>
    <t>Ball　1スリーブ</t>
    <phoneticPr fontId="61"/>
  </si>
  <si>
    <t>White</t>
    <phoneticPr fontId="13"/>
  </si>
  <si>
    <t xml:space="preserve"> MICHIGAN KAI  PAIRING for May 2023</t>
  </si>
  <si>
    <t>Original</t>
  </si>
  <si>
    <t>前半グループ 1～5の方々は、                                                                                                                                                                                                                        10:00AM迄に受け付けを完了して下さい。                                                                                                                                              (受付開始は、9:40AM～＠クラブハウス内。) 10:20AM頃、練習グリーン前に集合お願いします。朝会実施と集合写真を撮影する予定。</t>
  </si>
  <si>
    <t>後半グループ 6～10の方々は、                                                                                                                                                                                                         10:40AM迄に受け付けを完了して下さい。                                                                                                                                                                                                                (受付開始は、10:20AM～＠クラブハウス内。) 11:00AM頃、練習グリーン前に集合お願いします。朝会実施と集合写真を撮影する予定。</t>
  </si>
  <si>
    <t>Nakamoto</t>
  </si>
  <si>
    <t>Daishiro</t>
  </si>
  <si>
    <t>Lee</t>
  </si>
  <si>
    <t>Kyu Ha</t>
  </si>
  <si>
    <t>Schaeffler Group USA Inc.</t>
  </si>
  <si>
    <t>Umemoto</t>
  </si>
  <si>
    <t>Ryosuke</t>
  </si>
  <si>
    <t>KURABE AMERICA CORPORATION</t>
    <phoneticPr fontId="110"/>
  </si>
  <si>
    <t>Ichisugi</t>
  </si>
  <si>
    <t>Morihiro</t>
  </si>
  <si>
    <t>NHK INTERNATIONAL CORPORATION</t>
    <phoneticPr fontId="110"/>
  </si>
  <si>
    <r>
      <t xml:space="preserve">1) </t>
    </r>
    <r>
      <rPr>
        <b/>
        <sz val="11"/>
        <rFont val="ＭＳ Ｐゴシック"/>
        <family val="2"/>
        <scheme val="minor"/>
      </rPr>
      <t>前半グループ 1～5</t>
    </r>
    <r>
      <rPr>
        <sz val="11"/>
        <rFont val="ＭＳ Ｐゴシック"/>
        <family val="2"/>
        <scheme val="minor"/>
      </rPr>
      <t>の方々は、</t>
    </r>
    <r>
      <rPr>
        <b/>
        <sz val="11"/>
        <rFont val="ＭＳ Ｐゴシック"/>
        <family val="2"/>
        <scheme val="minor"/>
      </rPr>
      <t>10:00AM迄に受け付けを完了</t>
    </r>
    <r>
      <rPr>
        <sz val="11"/>
        <rFont val="ＭＳ Ｐゴシック"/>
        <family val="2"/>
        <scheme val="minor"/>
      </rPr>
      <t>して下さい。(受付開始は、</t>
    </r>
    <r>
      <rPr>
        <b/>
        <sz val="11"/>
        <rFont val="ＭＳ Ｐゴシック"/>
        <family val="2"/>
        <scheme val="minor"/>
      </rPr>
      <t>9:40AM～</t>
    </r>
    <r>
      <rPr>
        <sz val="11"/>
        <rFont val="ＭＳ Ｐゴシック"/>
        <family val="2"/>
        <scheme val="minor"/>
      </rPr>
      <t>＠クラブハウス内。)</t>
    </r>
    <r>
      <rPr>
        <b/>
        <sz val="11"/>
        <rFont val="ＭＳ Ｐゴシック"/>
        <family val="2"/>
        <scheme val="minor"/>
      </rPr>
      <t>10:20AM頃</t>
    </r>
    <r>
      <rPr>
        <sz val="11"/>
        <rFont val="ＭＳ Ｐゴシック"/>
        <family val="2"/>
        <scheme val="minor"/>
      </rPr>
      <t>、練習グリーン前に集合お願いします。朝会実施と集合写真を撮影する予定。</t>
    </r>
  </si>
  <si>
    <r>
      <t xml:space="preserve">2) </t>
    </r>
    <r>
      <rPr>
        <b/>
        <sz val="11"/>
        <rFont val="ＭＳ Ｐゴシック"/>
        <family val="2"/>
        <scheme val="minor"/>
      </rPr>
      <t>後半グループ 6～10</t>
    </r>
    <r>
      <rPr>
        <sz val="11"/>
        <rFont val="ＭＳ Ｐゴシック"/>
        <family val="2"/>
        <scheme val="minor"/>
      </rPr>
      <t>の方々は、</t>
    </r>
    <r>
      <rPr>
        <b/>
        <sz val="11"/>
        <rFont val="ＭＳ Ｐゴシック"/>
        <family val="2"/>
        <scheme val="minor"/>
      </rPr>
      <t>10:40AM迄に受け付けを完了</t>
    </r>
    <r>
      <rPr>
        <sz val="11"/>
        <rFont val="ＭＳ Ｐゴシック"/>
        <family val="2"/>
        <scheme val="minor"/>
      </rPr>
      <t>して下さい。(受付開始は、</t>
    </r>
    <r>
      <rPr>
        <b/>
        <sz val="11"/>
        <rFont val="ＭＳ Ｐゴシック"/>
        <family val="2"/>
        <scheme val="minor"/>
      </rPr>
      <t>10:20AM</t>
    </r>
    <r>
      <rPr>
        <sz val="11"/>
        <rFont val="ＭＳ Ｐゴシック"/>
        <family val="2"/>
        <scheme val="minor"/>
      </rPr>
      <t>～＠クラブハウス内。)</t>
    </r>
    <r>
      <rPr>
        <b/>
        <sz val="11"/>
        <rFont val="ＭＳ Ｐゴシック"/>
        <family val="2"/>
        <scheme val="minor"/>
      </rPr>
      <t>11:00AM頃</t>
    </r>
    <r>
      <rPr>
        <sz val="11"/>
        <rFont val="ＭＳ Ｐゴシック"/>
        <family val="2"/>
        <scheme val="minor"/>
      </rPr>
      <t>、練習グリーン前に集合お願いします。朝会実施と集合写真を撮影する予定。</t>
    </r>
  </si>
  <si>
    <t>3) 初参加の方々を対象に10:10AM、カート横に集合お願いします。会長の小山から10分間程のオリエンテーションを実施する予定。</t>
  </si>
  <si>
    <t>5) 各組トップに名前のある方は、エチケットリーダーとして、その組のルール委員兼スコア提出係とします。 尚､各組の最終18ホールの終了時間をスコア表に記入して下さい。各組1枚でまとめて記入下さい。</t>
  </si>
  <si>
    <t xml:space="preserve">7) ドラコンの旗回収（男女別）‥ 8番:、17番の回収担当は、グループ 10のエチケットリーダー篠塚ん。 </t>
  </si>
  <si>
    <t>8) ニアピンの旗回収（男女混合）‥ 3番、6番、12番、14番の回収担当は、グループ10のエチケットリーダー篠塚さん。</t>
  </si>
  <si>
    <t>10) ラウンド終了後は、軽食での会食及び表彰式をクラブハウス内で開催します。　</t>
  </si>
  <si>
    <t>11) 当日緊急連絡がある場合は、会長の小山（携帯：248-928-4338) までご連絡下さい。テキストも可。</t>
  </si>
  <si>
    <r>
      <t>16) ローカル・ルールがありますので、事前に配布された資料及び、HP上の説明内容をよく読んで把握しておいて下さい。　</t>
    </r>
    <r>
      <rPr>
        <u/>
        <sz val="11"/>
        <color rgb="FF0070C0"/>
        <rFont val="ＭＳ Ｐゴシック"/>
        <family val="3"/>
        <charset val="128"/>
        <scheme val="minor"/>
      </rPr>
      <t>http://michigan-kai.com/playrule.htm</t>
    </r>
    <r>
      <rPr>
        <sz val="11"/>
        <color theme="1"/>
        <rFont val="ＭＳ Ｐゴシック"/>
        <family val="3"/>
        <charset val="128"/>
        <scheme val="minor"/>
      </rPr>
      <t>　</t>
    </r>
  </si>
  <si>
    <t>17) 年間チャンピオン獲得ポイント ‥ 優勝21pt、2位18pt、3位15pt、4位12pt、5位11pt・・14位2pt、15位以降1pt。</t>
  </si>
  <si>
    <t>G.C.P</t>
    <phoneticPr fontId="61"/>
  </si>
  <si>
    <t>Danny</t>
    <phoneticPr fontId="61"/>
  </si>
  <si>
    <t>Lee</t>
    <phoneticPr fontId="61"/>
  </si>
  <si>
    <t>Kyu Ha</t>
    <phoneticPr fontId="61"/>
  </si>
  <si>
    <t>Ball　2スリーブ</t>
    <phoneticPr fontId="61"/>
  </si>
  <si>
    <t>SCHAEFFLER GROUP USA INC.</t>
    <phoneticPr fontId="13"/>
  </si>
  <si>
    <t>Lee Kyu ha</t>
    <phoneticPr fontId="13"/>
  </si>
  <si>
    <t>Ichisugi Morihiro</t>
    <phoneticPr fontId="13"/>
  </si>
  <si>
    <t>NHK INTERNATIONAL CORPORATION</t>
    <phoneticPr fontId="13"/>
  </si>
  <si>
    <r>
      <rPr>
        <sz val="12"/>
        <rFont val="ＭＳ Ｐゴシック"/>
        <family val="3"/>
        <charset val="128"/>
      </rPr>
      <t>一杉</t>
    </r>
    <r>
      <rPr>
        <sz val="12"/>
        <rFont val="Arial"/>
        <family val="2"/>
      </rPr>
      <t xml:space="preserve"> </t>
    </r>
    <r>
      <rPr>
        <sz val="12"/>
        <rFont val="ＭＳ Ｐゴシック"/>
        <family val="3"/>
        <charset val="128"/>
      </rPr>
      <t>守宏</t>
    </r>
    <phoneticPr fontId="13"/>
  </si>
  <si>
    <t>Endo Makoto</t>
  </si>
  <si>
    <t>TOYODA GOSEI NORTH AMERICA CORPORATION</t>
    <phoneticPr fontId="61"/>
  </si>
  <si>
    <r>
      <rPr>
        <sz val="12"/>
        <color theme="1"/>
        <rFont val="ＭＳ Ｐゴシック"/>
        <family val="3"/>
        <charset val="128"/>
      </rPr>
      <t>優勝</t>
    </r>
    <rPh sb="0" eb="2">
      <t>ユウショウ</t>
    </rPh>
    <phoneticPr fontId="13"/>
  </si>
  <si>
    <r>
      <t>2</t>
    </r>
    <r>
      <rPr>
        <sz val="12"/>
        <color theme="1"/>
        <rFont val="ＭＳ Ｐゴシック"/>
        <family val="3"/>
        <charset val="128"/>
      </rPr>
      <t>位</t>
    </r>
  </si>
  <si>
    <r>
      <t>3</t>
    </r>
    <r>
      <rPr>
        <sz val="12"/>
        <color theme="1"/>
        <rFont val="ＭＳ Ｐゴシック"/>
        <family val="3"/>
        <charset val="128"/>
      </rPr>
      <t>位</t>
    </r>
  </si>
  <si>
    <r>
      <rPr>
        <sz val="14"/>
        <color indexed="8"/>
        <rFont val="Calibri"/>
        <family val="2"/>
      </rPr>
      <t>備考</t>
    </r>
    <rPh sb="0" eb="2">
      <t>ビコウ</t>
    </rPh>
    <phoneticPr fontId="12"/>
  </si>
  <si>
    <r>
      <t>4</t>
    </r>
    <r>
      <rPr>
        <b/>
        <sz val="12"/>
        <color theme="1"/>
        <rFont val="ＭＳ Ｐゴシック"/>
        <family val="3"/>
        <charset val="128"/>
      </rPr>
      <t>月度</t>
    </r>
    <phoneticPr fontId="61"/>
  </si>
  <si>
    <r>
      <t>5</t>
    </r>
    <r>
      <rPr>
        <b/>
        <sz val="12"/>
        <color theme="1"/>
        <rFont val="ＭＳ Ｐゴシック"/>
        <family val="3"/>
        <charset val="128"/>
      </rPr>
      <t>月度</t>
    </r>
    <phoneticPr fontId="61"/>
  </si>
  <si>
    <r>
      <t>6</t>
    </r>
    <r>
      <rPr>
        <b/>
        <sz val="12"/>
        <color theme="1"/>
        <rFont val="ＭＳ Ｐゴシック"/>
        <family val="3"/>
        <charset val="128"/>
      </rPr>
      <t>月度</t>
    </r>
  </si>
  <si>
    <r>
      <t>7</t>
    </r>
    <r>
      <rPr>
        <b/>
        <sz val="12"/>
        <color theme="1"/>
        <rFont val="ＭＳ Ｐゴシック"/>
        <family val="3"/>
        <charset val="128"/>
      </rPr>
      <t>月度</t>
    </r>
  </si>
  <si>
    <r>
      <t>8</t>
    </r>
    <r>
      <rPr>
        <b/>
        <sz val="12"/>
        <color theme="1"/>
        <rFont val="ＭＳ Ｐゴシック"/>
        <family val="3"/>
        <charset val="128"/>
      </rPr>
      <t>月度</t>
    </r>
  </si>
  <si>
    <r>
      <t>9</t>
    </r>
    <r>
      <rPr>
        <b/>
        <sz val="12"/>
        <color theme="1"/>
        <rFont val="ＭＳ Ｐゴシック"/>
        <family val="3"/>
        <charset val="128"/>
      </rPr>
      <t>月度</t>
    </r>
  </si>
  <si>
    <r>
      <t>10</t>
    </r>
    <r>
      <rPr>
        <b/>
        <sz val="12"/>
        <color theme="1"/>
        <rFont val="ＭＳ Ｐゴシック"/>
        <family val="3"/>
        <charset val="128"/>
      </rPr>
      <t>月度</t>
    </r>
  </si>
  <si>
    <r>
      <rPr>
        <b/>
        <sz val="14"/>
        <color rgb="FF0000FF"/>
        <rFont val="ＭＳ ゴシック"/>
        <family val="3"/>
        <charset val="128"/>
      </rPr>
      <t>氏名</t>
    </r>
    <rPh sb="0" eb="2">
      <t>シメイ</t>
    </rPh>
    <phoneticPr fontId="61"/>
  </si>
  <si>
    <r>
      <rPr>
        <b/>
        <sz val="14"/>
        <color rgb="FF0000FF"/>
        <rFont val="ＭＳ ゴシック"/>
        <family val="3"/>
        <charset val="128"/>
      </rPr>
      <t>所属先</t>
    </r>
    <rPh sb="0" eb="3">
      <t>ショゾクサキ</t>
    </rPh>
    <phoneticPr fontId="61"/>
  </si>
  <si>
    <r>
      <rPr>
        <b/>
        <sz val="14"/>
        <color rgb="FF0000FF"/>
        <rFont val="ＭＳ Ｐゴシック"/>
        <family val="2"/>
        <charset val="128"/>
      </rPr>
      <t>日本語名</t>
    </r>
    <rPh sb="0" eb="4">
      <t>ニホンゴメイ</t>
    </rPh>
    <phoneticPr fontId="61"/>
  </si>
  <si>
    <r>
      <rPr>
        <b/>
        <sz val="14"/>
        <color indexed="12"/>
        <rFont val="ＭＳ Ｐゴシック"/>
        <family val="3"/>
        <charset val="128"/>
      </rPr>
      <t>更新履歴</t>
    </r>
    <rPh sb="0" eb="2">
      <t>コウシン</t>
    </rPh>
    <rPh sb="2" eb="4">
      <t>リレキ</t>
    </rPh>
    <phoneticPr fontId="12"/>
  </si>
  <si>
    <r>
      <rPr>
        <sz val="12"/>
        <rFont val="ＭＳ Ｐゴシック"/>
        <family val="3"/>
        <charset val="128"/>
      </rPr>
      <t>ニアピン</t>
    </r>
    <phoneticPr fontId="13"/>
  </si>
  <si>
    <r>
      <rPr>
        <sz val="12"/>
        <rFont val="ＭＳ Ｐゴシック"/>
        <family val="3"/>
        <charset val="128"/>
      </rPr>
      <t>ドラコン</t>
    </r>
    <phoneticPr fontId="13"/>
  </si>
  <si>
    <r>
      <rPr>
        <sz val="12"/>
        <rFont val="ＭＳ Ｐゴシック"/>
        <family val="3"/>
        <charset val="128"/>
      </rPr>
      <t>ニアピン</t>
    </r>
  </si>
  <si>
    <r>
      <rPr>
        <sz val="12"/>
        <rFont val="ＭＳ Ｐゴシック"/>
        <family val="3"/>
        <charset val="128"/>
      </rPr>
      <t>ドラコン</t>
    </r>
  </si>
  <si>
    <r>
      <rPr>
        <sz val="12"/>
        <rFont val="ＭＳ Ｐゴシック"/>
        <family val="3"/>
        <charset val="128"/>
      </rPr>
      <t>ドラコン</t>
    </r>
    <phoneticPr fontId="61"/>
  </si>
  <si>
    <r>
      <rPr>
        <sz val="12"/>
        <rFont val="ＭＳ Ｐゴシック"/>
        <family val="3"/>
        <charset val="128"/>
      </rPr>
      <t>有田</t>
    </r>
    <r>
      <rPr>
        <sz val="12"/>
        <rFont val="Arial"/>
        <family val="2"/>
      </rPr>
      <t xml:space="preserve"> </t>
    </r>
    <r>
      <rPr>
        <sz val="12"/>
        <rFont val="ＭＳ Ｐゴシック"/>
        <family val="3"/>
        <charset val="128"/>
      </rPr>
      <t>靖</t>
    </r>
    <phoneticPr fontId="13"/>
  </si>
  <si>
    <r>
      <rPr>
        <sz val="12"/>
        <rFont val="ＭＳ ゴシック"/>
        <family val="3"/>
        <charset val="128"/>
      </rPr>
      <t>チョー</t>
    </r>
    <r>
      <rPr>
        <sz val="12"/>
        <rFont val="Arial"/>
        <family val="2"/>
      </rPr>
      <t xml:space="preserve"> </t>
    </r>
    <r>
      <rPr>
        <sz val="12"/>
        <rFont val="ＭＳ ゴシック"/>
        <family val="3"/>
        <charset val="128"/>
      </rPr>
      <t>ダニー</t>
    </r>
    <phoneticPr fontId="13"/>
  </si>
  <si>
    <r>
      <rPr>
        <sz val="12"/>
        <rFont val="ＭＳ Ｐゴシック"/>
        <family val="2"/>
        <charset val="128"/>
      </rPr>
      <t>チョー</t>
    </r>
    <r>
      <rPr>
        <sz val="12"/>
        <rFont val="Arial"/>
        <family val="2"/>
      </rPr>
      <t xml:space="preserve"> </t>
    </r>
    <r>
      <rPr>
        <sz val="12"/>
        <rFont val="ＭＳ Ｐゴシック"/>
        <family val="2"/>
        <charset val="128"/>
      </rPr>
      <t>デビッド</t>
    </r>
    <phoneticPr fontId="13"/>
  </si>
  <si>
    <r>
      <rPr>
        <sz val="12"/>
        <rFont val="ＭＳ ゴシック"/>
        <family val="3"/>
        <charset val="128"/>
      </rPr>
      <t>藤本</t>
    </r>
    <r>
      <rPr>
        <sz val="12"/>
        <rFont val="Arial"/>
        <family val="2"/>
      </rPr>
      <t xml:space="preserve"> </t>
    </r>
    <r>
      <rPr>
        <sz val="12"/>
        <rFont val="ＭＳ ゴシック"/>
        <family val="3"/>
        <charset val="128"/>
      </rPr>
      <t>安義</t>
    </r>
    <phoneticPr fontId="13"/>
  </si>
  <si>
    <r>
      <rPr>
        <sz val="12"/>
        <rFont val="ＭＳ ゴシック"/>
        <family val="3"/>
        <charset val="128"/>
      </rPr>
      <t>藤城</t>
    </r>
    <r>
      <rPr>
        <sz val="12"/>
        <rFont val="Arial"/>
        <family val="2"/>
      </rPr>
      <t xml:space="preserve"> </t>
    </r>
    <r>
      <rPr>
        <sz val="12"/>
        <rFont val="ＭＳ ゴシック"/>
        <family val="3"/>
        <charset val="128"/>
      </rPr>
      <t>靖大</t>
    </r>
    <phoneticPr fontId="13"/>
  </si>
  <si>
    <r>
      <rPr>
        <sz val="12"/>
        <rFont val="ＭＳ ゴシック"/>
        <family val="3"/>
        <charset val="128"/>
      </rPr>
      <t>後藤</t>
    </r>
    <r>
      <rPr>
        <sz val="12"/>
        <rFont val="Arial"/>
        <family val="2"/>
      </rPr>
      <t xml:space="preserve"> </t>
    </r>
    <r>
      <rPr>
        <sz val="12"/>
        <rFont val="ＭＳ ゴシック"/>
        <family val="3"/>
        <charset val="128"/>
      </rPr>
      <t>敦彦</t>
    </r>
    <phoneticPr fontId="13"/>
  </si>
  <si>
    <r>
      <rPr>
        <sz val="12"/>
        <rFont val="ＭＳ ゴシック"/>
        <family val="3"/>
        <charset val="128"/>
      </rPr>
      <t>肥嶋</t>
    </r>
    <r>
      <rPr>
        <sz val="12"/>
        <rFont val="Arial"/>
        <family val="2"/>
      </rPr>
      <t xml:space="preserve"> </t>
    </r>
    <r>
      <rPr>
        <sz val="12"/>
        <rFont val="ＭＳ ゴシック"/>
        <family val="3"/>
        <charset val="128"/>
      </rPr>
      <t>俊明</t>
    </r>
    <phoneticPr fontId="13"/>
  </si>
  <si>
    <r>
      <rPr>
        <sz val="12"/>
        <rFont val="ＭＳ ゴシック"/>
        <family val="3"/>
        <charset val="128"/>
      </rPr>
      <t>堀</t>
    </r>
    <r>
      <rPr>
        <sz val="12"/>
        <rFont val="Arial"/>
        <family val="2"/>
      </rPr>
      <t xml:space="preserve"> </t>
    </r>
    <r>
      <rPr>
        <sz val="12"/>
        <rFont val="ＭＳ ゴシック"/>
        <family val="3"/>
        <charset val="128"/>
      </rPr>
      <t>雅博</t>
    </r>
    <phoneticPr fontId="13"/>
  </si>
  <si>
    <r>
      <rPr>
        <sz val="12"/>
        <rFont val="ＭＳ ゴシック"/>
        <family val="3"/>
        <charset val="128"/>
      </rPr>
      <t>井上</t>
    </r>
    <r>
      <rPr>
        <sz val="12"/>
        <rFont val="Arial"/>
        <family val="2"/>
      </rPr>
      <t xml:space="preserve"> </t>
    </r>
    <r>
      <rPr>
        <sz val="12"/>
        <rFont val="ＭＳ ゴシック"/>
        <family val="3"/>
        <charset val="128"/>
      </rPr>
      <t>兼太</t>
    </r>
    <phoneticPr fontId="13"/>
  </si>
  <si>
    <r>
      <rPr>
        <sz val="12"/>
        <rFont val="ＭＳ ゴシック"/>
        <family val="3"/>
        <charset val="128"/>
      </rPr>
      <t>石川</t>
    </r>
    <r>
      <rPr>
        <sz val="12"/>
        <rFont val="Arial"/>
        <family val="2"/>
      </rPr>
      <t xml:space="preserve"> </t>
    </r>
    <r>
      <rPr>
        <sz val="12"/>
        <rFont val="ＭＳ ゴシック"/>
        <family val="3"/>
        <charset val="128"/>
      </rPr>
      <t>陽子</t>
    </r>
    <phoneticPr fontId="13"/>
  </si>
  <si>
    <r>
      <rPr>
        <sz val="12"/>
        <rFont val="ＭＳ ゴシック"/>
        <family val="3"/>
        <charset val="128"/>
      </rPr>
      <t>亀井</t>
    </r>
    <r>
      <rPr>
        <sz val="12"/>
        <rFont val="Arial"/>
        <family val="2"/>
      </rPr>
      <t xml:space="preserve"> </t>
    </r>
    <r>
      <rPr>
        <sz val="12"/>
        <rFont val="ＭＳ ゴシック"/>
        <family val="3"/>
        <charset val="128"/>
      </rPr>
      <t>芳雄</t>
    </r>
    <phoneticPr fontId="13"/>
  </si>
  <si>
    <r>
      <t>12</t>
    </r>
    <r>
      <rPr>
        <sz val="12"/>
        <color theme="1"/>
        <rFont val="ＭＳ Ｐゴシック"/>
        <family val="2"/>
        <charset val="128"/>
      </rPr>
      <t>→</t>
    </r>
    <r>
      <rPr>
        <sz val="12"/>
        <color theme="1"/>
        <rFont val="Arial"/>
        <family val="2"/>
      </rPr>
      <t>9</t>
    </r>
    <phoneticPr fontId="61"/>
  </si>
  <si>
    <r>
      <rPr>
        <sz val="12"/>
        <rFont val="ＭＳ ゴシック"/>
        <family val="3"/>
        <charset val="128"/>
      </rPr>
      <t>金廣</t>
    </r>
    <r>
      <rPr>
        <sz val="12"/>
        <rFont val="Arial"/>
        <family val="2"/>
      </rPr>
      <t xml:space="preserve"> </t>
    </r>
    <r>
      <rPr>
        <sz val="12"/>
        <rFont val="ＭＳ ゴシック"/>
        <family val="3"/>
        <charset val="128"/>
      </rPr>
      <t>正人</t>
    </r>
    <phoneticPr fontId="13"/>
  </si>
  <si>
    <r>
      <t>14</t>
    </r>
    <r>
      <rPr>
        <sz val="12"/>
        <rFont val="ＭＳ Ｐゴシック"/>
        <family val="2"/>
        <charset val="128"/>
      </rPr>
      <t>→</t>
    </r>
    <r>
      <rPr>
        <sz val="12"/>
        <rFont val="Arial"/>
        <family val="2"/>
      </rPr>
      <t>15</t>
    </r>
    <phoneticPr fontId="61"/>
  </si>
  <si>
    <r>
      <rPr>
        <sz val="12"/>
        <rFont val="ＭＳ ゴシック"/>
        <family val="3"/>
        <charset val="128"/>
      </rPr>
      <t>小久保</t>
    </r>
    <r>
      <rPr>
        <sz val="12"/>
        <rFont val="Arial"/>
        <family val="2"/>
      </rPr>
      <t xml:space="preserve"> </t>
    </r>
    <r>
      <rPr>
        <sz val="12"/>
        <rFont val="ＭＳ ゴシック"/>
        <family val="3"/>
        <charset val="128"/>
      </rPr>
      <t>隆啓</t>
    </r>
    <phoneticPr fontId="13"/>
  </si>
  <si>
    <r>
      <rPr>
        <sz val="12"/>
        <rFont val="ＭＳ ゴシック"/>
        <family val="3"/>
        <charset val="128"/>
      </rPr>
      <t>小山</t>
    </r>
    <r>
      <rPr>
        <sz val="12"/>
        <rFont val="Arial"/>
        <family val="2"/>
      </rPr>
      <t xml:space="preserve"> </t>
    </r>
    <r>
      <rPr>
        <sz val="12"/>
        <rFont val="ＭＳ ゴシック"/>
        <family val="3"/>
        <charset val="128"/>
      </rPr>
      <t>明男</t>
    </r>
    <phoneticPr fontId="13"/>
  </si>
  <si>
    <r>
      <rPr>
        <sz val="12"/>
        <rFont val="ＭＳ ゴシック"/>
        <family val="3"/>
        <charset val="128"/>
      </rPr>
      <t>桑田</t>
    </r>
    <r>
      <rPr>
        <sz val="12"/>
        <rFont val="Arial"/>
        <family val="2"/>
      </rPr>
      <t xml:space="preserve"> </t>
    </r>
    <r>
      <rPr>
        <sz val="12"/>
        <rFont val="ＭＳ ゴシック"/>
        <family val="3"/>
        <charset val="128"/>
      </rPr>
      <t>晃</t>
    </r>
    <phoneticPr fontId="13"/>
  </si>
  <si>
    <r>
      <rPr>
        <sz val="12"/>
        <rFont val="游ゴシック"/>
        <family val="2"/>
        <charset val="128"/>
      </rPr>
      <t>李</t>
    </r>
    <r>
      <rPr>
        <sz val="12"/>
        <rFont val="Arial"/>
        <family val="2"/>
      </rPr>
      <t xml:space="preserve"> </t>
    </r>
    <r>
      <rPr>
        <sz val="12"/>
        <rFont val="游ゴシック"/>
        <family val="2"/>
        <charset val="128"/>
      </rPr>
      <t>圭夏</t>
    </r>
    <phoneticPr fontId="13"/>
  </si>
  <si>
    <r>
      <rPr>
        <sz val="12"/>
        <rFont val="ＭＳ ゴシック"/>
        <family val="3"/>
        <charset val="128"/>
      </rPr>
      <t>マイク</t>
    </r>
    <r>
      <rPr>
        <sz val="12"/>
        <rFont val="Arial"/>
        <family val="2"/>
      </rPr>
      <t xml:space="preserve"> </t>
    </r>
    <r>
      <rPr>
        <sz val="12"/>
        <rFont val="ＭＳ ゴシック"/>
        <family val="3"/>
        <charset val="128"/>
      </rPr>
      <t>前川</t>
    </r>
    <phoneticPr fontId="13"/>
  </si>
  <si>
    <r>
      <rPr>
        <sz val="12"/>
        <rFont val="ＭＳ ゴシック"/>
        <family val="3"/>
        <charset val="128"/>
      </rPr>
      <t>松井</t>
    </r>
    <r>
      <rPr>
        <sz val="12"/>
        <rFont val="Arial"/>
        <family val="2"/>
      </rPr>
      <t xml:space="preserve"> </t>
    </r>
    <r>
      <rPr>
        <sz val="12"/>
        <rFont val="ＭＳ ゴシック"/>
        <family val="3"/>
        <charset val="128"/>
      </rPr>
      <t>恒和</t>
    </r>
    <phoneticPr fontId="13"/>
  </si>
  <si>
    <r>
      <rPr>
        <sz val="12"/>
        <rFont val="ＭＳ ゴシック"/>
        <family val="3"/>
        <charset val="128"/>
      </rPr>
      <t>南本</t>
    </r>
    <r>
      <rPr>
        <sz val="12"/>
        <rFont val="Arial"/>
        <family val="2"/>
      </rPr>
      <t xml:space="preserve"> </t>
    </r>
    <r>
      <rPr>
        <sz val="12"/>
        <rFont val="ＭＳ ゴシック"/>
        <family val="3"/>
        <charset val="128"/>
      </rPr>
      <t>祐樹</t>
    </r>
    <phoneticPr fontId="13"/>
  </si>
  <si>
    <r>
      <rPr>
        <sz val="12"/>
        <rFont val="ＭＳ Ｐゴシック"/>
        <family val="3"/>
        <charset val="128"/>
      </rPr>
      <t>宮崎</t>
    </r>
    <r>
      <rPr>
        <sz val="12"/>
        <rFont val="Arial"/>
        <family val="2"/>
      </rPr>
      <t xml:space="preserve"> </t>
    </r>
    <r>
      <rPr>
        <sz val="12"/>
        <rFont val="ＭＳ Ｐゴシック"/>
        <family val="3"/>
        <charset val="128"/>
      </rPr>
      <t>正</t>
    </r>
  </si>
  <si>
    <r>
      <rPr>
        <sz val="12"/>
        <rFont val="ＭＳ ゴシック"/>
        <family val="3"/>
        <charset val="128"/>
      </rPr>
      <t>水澤</t>
    </r>
    <r>
      <rPr>
        <sz val="12"/>
        <rFont val="Arial"/>
        <family val="2"/>
      </rPr>
      <t xml:space="preserve"> </t>
    </r>
    <r>
      <rPr>
        <sz val="12"/>
        <rFont val="ＭＳ ゴシック"/>
        <family val="3"/>
        <charset val="128"/>
      </rPr>
      <t>淳子</t>
    </r>
    <phoneticPr fontId="13"/>
  </si>
  <si>
    <r>
      <rPr>
        <sz val="12"/>
        <rFont val="ＭＳ ゴシック"/>
        <family val="3"/>
        <charset val="128"/>
      </rPr>
      <t>森</t>
    </r>
    <r>
      <rPr>
        <sz val="12"/>
        <rFont val="Arial"/>
        <family val="2"/>
      </rPr>
      <t xml:space="preserve"> </t>
    </r>
    <r>
      <rPr>
        <sz val="12"/>
        <rFont val="ＭＳ ゴシック"/>
        <family val="3"/>
        <charset val="128"/>
      </rPr>
      <t>成高</t>
    </r>
    <phoneticPr fontId="13"/>
  </si>
  <si>
    <r>
      <t xml:space="preserve">Candy </t>
    </r>
    <r>
      <rPr>
        <sz val="12"/>
        <rFont val="ＭＳ ゴシック"/>
        <family val="3"/>
        <charset val="128"/>
      </rPr>
      <t>長井</t>
    </r>
    <phoneticPr fontId="13"/>
  </si>
  <si>
    <r>
      <rPr>
        <sz val="12"/>
        <rFont val="ＭＳ ゴシック"/>
        <family val="3"/>
        <charset val="128"/>
      </rPr>
      <t>長島</t>
    </r>
    <r>
      <rPr>
        <sz val="12"/>
        <rFont val="Arial"/>
        <family val="2"/>
      </rPr>
      <t xml:space="preserve"> </t>
    </r>
    <r>
      <rPr>
        <sz val="12"/>
        <rFont val="ＭＳ ゴシック"/>
        <family val="3"/>
        <charset val="128"/>
      </rPr>
      <t>隆志</t>
    </r>
    <phoneticPr fontId="13"/>
  </si>
  <si>
    <r>
      <rPr>
        <sz val="12"/>
        <rFont val="ＭＳ ゴシック"/>
        <family val="3"/>
        <charset val="128"/>
      </rPr>
      <t>中塚</t>
    </r>
    <r>
      <rPr>
        <sz val="12"/>
        <rFont val="Arial"/>
        <family val="2"/>
      </rPr>
      <t xml:space="preserve"> </t>
    </r>
    <r>
      <rPr>
        <sz val="12"/>
        <rFont val="ＭＳ ゴシック"/>
        <family val="3"/>
        <charset val="128"/>
      </rPr>
      <t>喜博</t>
    </r>
    <rPh sb="0" eb="2">
      <t>ナカツカ</t>
    </rPh>
    <rPh sb="3" eb="5">
      <t>ヨシヒロ</t>
    </rPh>
    <phoneticPr fontId="13"/>
  </si>
  <si>
    <r>
      <rPr>
        <sz val="12"/>
        <rFont val="ＭＳ ゴシック"/>
        <family val="3"/>
        <charset val="128"/>
      </rPr>
      <t>野村</t>
    </r>
    <r>
      <rPr>
        <sz val="12"/>
        <rFont val="Arial"/>
        <family val="2"/>
      </rPr>
      <t xml:space="preserve"> </t>
    </r>
    <r>
      <rPr>
        <sz val="12"/>
        <rFont val="ＭＳ ゴシック"/>
        <family val="3"/>
        <charset val="128"/>
      </rPr>
      <t>洋之</t>
    </r>
    <phoneticPr fontId="13"/>
  </si>
  <si>
    <r>
      <rPr>
        <sz val="12"/>
        <rFont val="ＭＳ ゴシック"/>
        <family val="3"/>
        <charset val="128"/>
      </rPr>
      <t>大井</t>
    </r>
    <r>
      <rPr>
        <sz val="12"/>
        <rFont val="Arial"/>
        <family val="2"/>
      </rPr>
      <t xml:space="preserve"> </t>
    </r>
    <r>
      <rPr>
        <sz val="12"/>
        <rFont val="ＭＳ ゴシック"/>
        <family val="3"/>
        <charset val="128"/>
      </rPr>
      <t>昌哉</t>
    </r>
    <phoneticPr fontId="13"/>
  </si>
  <si>
    <r>
      <rPr>
        <sz val="12"/>
        <rFont val="ＭＳ ゴシック"/>
        <family val="3"/>
        <charset val="128"/>
      </rPr>
      <t>岡田</t>
    </r>
    <r>
      <rPr>
        <sz val="12"/>
        <rFont val="Arial"/>
        <family val="2"/>
      </rPr>
      <t xml:space="preserve"> </t>
    </r>
    <r>
      <rPr>
        <sz val="12"/>
        <rFont val="ＭＳ ゴシック"/>
        <family val="3"/>
        <charset val="128"/>
      </rPr>
      <t>純</t>
    </r>
    <phoneticPr fontId="13"/>
  </si>
  <si>
    <r>
      <rPr>
        <sz val="12"/>
        <rFont val="ＭＳ ゴシック"/>
        <family val="3"/>
        <charset val="128"/>
      </rPr>
      <t>小柳</t>
    </r>
    <r>
      <rPr>
        <sz val="12"/>
        <rFont val="Arial"/>
        <family val="2"/>
      </rPr>
      <t xml:space="preserve"> </t>
    </r>
    <r>
      <rPr>
        <sz val="12"/>
        <rFont val="ＭＳ ゴシック"/>
        <family val="3"/>
        <charset val="128"/>
      </rPr>
      <t>哲哉</t>
    </r>
    <phoneticPr fontId="13"/>
  </si>
  <si>
    <r>
      <rPr>
        <sz val="12"/>
        <rFont val="ＭＳ Ｐゴシック"/>
        <family val="2"/>
        <charset val="128"/>
      </rPr>
      <t>齋藤</t>
    </r>
    <r>
      <rPr>
        <sz val="12"/>
        <rFont val="Arial"/>
        <family val="2"/>
      </rPr>
      <t xml:space="preserve"> </t>
    </r>
    <r>
      <rPr>
        <sz val="12"/>
        <rFont val="ＭＳ Ｐゴシック"/>
        <family val="2"/>
        <charset val="128"/>
      </rPr>
      <t>育真</t>
    </r>
    <phoneticPr fontId="13"/>
  </si>
  <si>
    <r>
      <rPr>
        <sz val="12"/>
        <rFont val="ＭＳ ゴシック"/>
        <family val="3"/>
        <charset val="128"/>
      </rPr>
      <t>坂井</t>
    </r>
    <r>
      <rPr>
        <sz val="12"/>
        <rFont val="Arial"/>
        <family val="2"/>
      </rPr>
      <t xml:space="preserve"> </t>
    </r>
    <r>
      <rPr>
        <sz val="12"/>
        <rFont val="ＭＳ ゴシック"/>
        <family val="3"/>
        <charset val="128"/>
      </rPr>
      <t>達弥</t>
    </r>
    <phoneticPr fontId="13"/>
  </si>
  <si>
    <r>
      <rPr>
        <sz val="12"/>
        <rFont val="ＭＳ ゴシック"/>
        <family val="3"/>
        <charset val="128"/>
      </rPr>
      <t>佐藤</t>
    </r>
    <r>
      <rPr>
        <sz val="12"/>
        <rFont val="Arial"/>
        <family val="2"/>
      </rPr>
      <t xml:space="preserve"> </t>
    </r>
    <r>
      <rPr>
        <sz val="12"/>
        <rFont val="ＭＳ ゴシック"/>
        <family val="3"/>
        <charset val="128"/>
      </rPr>
      <t>潤一</t>
    </r>
    <phoneticPr fontId="13"/>
  </si>
  <si>
    <r>
      <rPr>
        <sz val="12"/>
        <rFont val="ＭＳ ゴシック"/>
        <family val="3"/>
        <charset val="128"/>
      </rPr>
      <t>四宮</t>
    </r>
    <r>
      <rPr>
        <sz val="12"/>
        <rFont val="Arial"/>
        <family val="2"/>
      </rPr>
      <t xml:space="preserve"> </t>
    </r>
    <r>
      <rPr>
        <sz val="12"/>
        <rFont val="ＭＳ ゴシック"/>
        <family val="3"/>
        <charset val="128"/>
      </rPr>
      <t>憲一</t>
    </r>
    <phoneticPr fontId="13"/>
  </si>
  <si>
    <r>
      <rPr>
        <sz val="12"/>
        <rFont val="ＭＳ ゴシック"/>
        <family val="3"/>
        <charset val="128"/>
      </rPr>
      <t>須川</t>
    </r>
    <r>
      <rPr>
        <sz val="12"/>
        <rFont val="Arial"/>
        <family val="2"/>
      </rPr>
      <t xml:space="preserve"> </t>
    </r>
    <r>
      <rPr>
        <sz val="12"/>
        <rFont val="ＭＳ ゴシック"/>
        <family val="3"/>
        <charset val="128"/>
      </rPr>
      <t>雅子</t>
    </r>
    <phoneticPr fontId="13"/>
  </si>
  <si>
    <r>
      <rPr>
        <sz val="12"/>
        <rFont val="ＭＳ ゴシック"/>
        <family val="3"/>
        <charset val="128"/>
      </rPr>
      <t>杉本</t>
    </r>
    <r>
      <rPr>
        <sz val="12"/>
        <rFont val="Arial"/>
        <family val="2"/>
      </rPr>
      <t xml:space="preserve"> </t>
    </r>
    <r>
      <rPr>
        <sz val="12"/>
        <rFont val="ＭＳ ゴシック"/>
        <family val="3"/>
        <charset val="128"/>
      </rPr>
      <t>聡</t>
    </r>
    <phoneticPr fontId="13"/>
  </si>
  <si>
    <r>
      <rPr>
        <sz val="12"/>
        <rFont val="ＭＳ Ｐゴシック"/>
        <family val="3"/>
        <charset val="128"/>
      </rPr>
      <t>高木</t>
    </r>
    <r>
      <rPr>
        <sz val="12"/>
        <rFont val="Arial"/>
        <family val="2"/>
      </rPr>
      <t xml:space="preserve"> </t>
    </r>
    <r>
      <rPr>
        <sz val="12"/>
        <rFont val="ＭＳ Ｐゴシック"/>
        <family val="3"/>
        <charset val="128"/>
      </rPr>
      <t>健</t>
    </r>
    <phoneticPr fontId="13"/>
  </si>
  <si>
    <r>
      <rPr>
        <sz val="12"/>
        <rFont val="ＭＳ ゴシック"/>
        <family val="3"/>
        <charset val="128"/>
      </rPr>
      <t>田中</t>
    </r>
    <r>
      <rPr>
        <sz val="12"/>
        <rFont val="Arial"/>
        <family val="2"/>
      </rPr>
      <t xml:space="preserve"> </t>
    </r>
    <r>
      <rPr>
        <sz val="12"/>
        <rFont val="ＭＳ ゴシック"/>
        <family val="3"/>
        <charset val="128"/>
      </rPr>
      <t>道夫</t>
    </r>
    <phoneticPr fontId="13"/>
  </si>
  <si>
    <r>
      <rPr>
        <sz val="12"/>
        <rFont val="ＭＳ ゴシック"/>
        <family val="3"/>
        <charset val="128"/>
      </rPr>
      <t>山口</t>
    </r>
    <r>
      <rPr>
        <sz val="12"/>
        <rFont val="Arial"/>
        <family val="2"/>
      </rPr>
      <t xml:space="preserve"> </t>
    </r>
    <r>
      <rPr>
        <sz val="12"/>
        <rFont val="ＭＳ ゴシック"/>
        <family val="3"/>
        <charset val="128"/>
      </rPr>
      <t>太一</t>
    </r>
    <phoneticPr fontId="13"/>
  </si>
  <si>
    <r>
      <rPr>
        <sz val="12"/>
        <rFont val="ＭＳ ゴシック"/>
        <family val="3"/>
        <charset val="128"/>
      </rPr>
      <t>山並</t>
    </r>
    <r>
      <rPr>
        <sz val="12"/>
        <rFont val="Arial"/>
        <family val="2"/>
      </rPr>
      <t xml:space="preserve"> </t>
    </r>
    <r>
      <rPr>
        <sz val="12"/>
        <rFont val="ＭＳ ゴシック"/>
        <family val="3"/>
        <charset val="128"/>
      </rPr>
      <t>正憲</t>
    </r>
    <phoneticPr fontId="13"/>
  </si>
  <si>
    <r>
      <rPr>
        <sz val="12"/>
        <rFont val="ＭＳ ゴシック"/>
        <family val="3"/>
        <charset val="128"/>
      </rPr>
      <t>矢尾板</t>
    </r>
    <r>
      <rPr>
        <sz val="12"/>
        <rFont val="Arial"/>
        <family val="2"/>
      </rPr>
      <t xml:space="preserve"> Tony</t>
    </r>
    <phoneticPr fontId="13"/>
  </si>
  <si>
    <r>
      <rPr>
        <sz val="12"/>
        <rFont val="ＭＳ ゴシック"/>
        <family val="3"/>
        <charset val="128"/>
      </rPr>
      <t>吉岡</t>
    </r>
    <r>
      <rPr>
        <sz val="12"/>
        <rFont val="Arial"/>
        <family val="2"/>
      </rPr>
      <t xml:space="preserve"> </t>
    </r>
    <r>
      <rPr>
        <sz val="12"/>
        <rFont val="ＭＳ ゴシック"/>
        <family val="3"/>
        <charset val="128"/>
      </rPr>
      <t>裕子</t>
    </r>
    <r>
      <rPr>
        <sz val="12"/>
        <rFont val="Arial"/>
        <family val="2"/>
      </rPr>
      <t xml:space="preserve"> Ahn</t>
    </r>
    <phoneticPr fontId="13"/>
  </si>
  <si>
    <r>
      <rPr>
        <sz val="12"/>
        <rFont val="ＭＳ ゴシック"/>
        <family val="3"/>
        <charset val="128"/>
      </rPr>
      <t>湯澤</t>
    </r>
    <r>
      <rPr>
        <sz val="12"/>
        <rFont val="Arial"/>
        <family val="2"/>
      </rPr>
      <t xml:space="preserve"> </t>
    </r>
    <r>
      <rPr>
        <sz val="12"/>
        <rFont val="ＭＳ ゴシック"/>
        <family val="3"/>
        <charset val="128"/>
      </rPr>
      <t>亨</t>
    </r>
    <phoneticPr fontId="13"/>
  </si>
  <si>
    <r>
      <rPr>
        <sz val="12"/>
        <rFont val="ＭＳ Ｐゴシック"/>
        <family val="2"/>
        <charset val="128"/>
      </rPr>
      <t>遠藤</t>
    </r>
    <r>
      <rPr>
        <sz val="12"/>
        <rFont val="Arial"/>
        <family val="2"/>
      </rPr>
      <t xml:space="preserve"> </t>
    </r>
    <r>
      <rPr>
        <sz val="12"/>
        <rFont val="ＭＳ Ｐゴシック"/>
        <family val="2"/>
        <charset val="128"/>
      </rPr>
      <t>誠</t>
    </r>
    <phoneticPr fontId="61"/>
  </si>
  <si>
    <r>
      <rPr>
        <sz val="12"/>
        <rFont val="游ゴシック"/>
        <family val="3"/>
        <charset val="128"/>
      </rPr>
      <t>丹羽</t>
    </r>
    <r>
      <rPr>
        <sz val="12"/>
        <rFont val="Arial"/>
        <family val="2"/>
      </rPr>
      <t xml:space="preserve"> </t>
    </r>
    <r>
      <rPr>
        <sz val="12"/>
        <rFont val="游ゴシック"/>
        <family val="3"/>
        <charset val="128"/>
      </rPr>
      <t>新平</t>
    </r>
    <phoneticPr fontId="13"/>
  </si>
  <si>
    <r>
      <rPr>
        <sz val="12"/>
        <rFont val="ＭＳ ゴシック"/>
        <family val="3"/>
        <charset val="128"/>
      </rPr>
      <t>佐藤</t>
    </r>
    <r>
      <rPr>
        <sz val="12"/>
        <rFont val="Arial"/>
        <family val="2"/>
      </rPr>
      <t xml:space="preserve"> </t>
    </r>
    <r>
      <rPr>
        <sz val="12"/>
        <rFont val="ＭＳ ゴシック"/>
        <family val="3"/>
        <charset val="128"/>
      </rPr>
      <t>安郎</t>
    </r>
    <phoneticPr fontId="13"/>
  </si>
  <si>
    <r>
      <rPr>
        <sz val="12"/>
        <rFont val="ＭＳ ゴシック"/>
        <family val="3"/>
        <charset val="128"/>
      </rPr>
      <t>田中</t>
    </r>
    <r>
      <rPr>
        <sz val="12"/>
        <rFont val="Arial"/>
        <family val="2"/>
      </rPr>
      <t xml:space="preserve"> </t>
    </r>
    <r>
      <rPr>
        <sz val="12"/>
        <rFont val="ＭＳ ゴシック"/>
        <family val="3"/>
        <charset val="128"/>
      </rPr>
      <t>浩之</t>
    </r>
    <phoneticPr fontId="13"/>
  </si>
  <si>
    <r>
      <rPr>
        <sz val="12"/>
        <rFont val="ＭＳ Ｐゴシック"/>
        <family val="2"/>
        <charset val="128"/>
      </rPr>
      <t>吉田　聡</t>
    </r>
    <phoneticPr fontId="13"/>
  </si>
  <si>
    <t>Maehata Harutoshi</t>
  </si>
  <si>
    <r>
      <rPr>
        <sz val="12"/>
        <rFont val="游ゴシック"/>
        <family val="2"/>
        <charset val="128"/>
      </rPr>
      <t>前畑</t>
    </r>
    <r>
      <rPr>
        <sz val="12"/>
        <rFont val="Arial"/>
        <family val="2"/>
      </rPr>
      <t xml:space="preserve"> </t>
    </r>
    <r>
      <rPr>
        <sz val="12"/>
        <rFont val="游ゴシック"/>
        <family val="2"/>
        <charset val="128"/>
      </rPr>
      <t>治敏</t>
    </r>
    <phoneticPr fontId="13"/>
  </si>
  <si>
    <t>Nakamoto Daishiro</t>
    <phoneticPr fontId="13"/>
  </si>
  <si>
    <r>
      <rPr>
        <sz val="12"/>
        <rFont val="ＭＳ Ｐゴシック"/>
        <family val="2"/>
        <charset val="128"/>
      </rPr>
      <t>中本</t>
    </r>
    <r>
      <rPr>
        <sz val="12"/>
        <rFont val="Arial"/>
        <family val="2"/>
      </rPr>
      <t xml:space="preserve"> </t>
    </r>
    <r>
      <rPr>
        <sz val="12"/>
        <rFont val="ＭＳ Ｐゴシック"/>
        <family val="2"/>
        <charset val="128"/>
      </rPr>
      <t>大志朗</t>
    </r>
    <phoneticPr fontId="13"/>
  </si>
  <si>
    <t>Umemoto Ryosuke</t>
    <phoneticPr fontId="13"/>
  </si>
  <si>
    <r>
      <rPr>
        <sz val="12"/>
        <rFont val="ＭＳ Ｐゴシック"/>
        <family val="3"/>
        <charset val="128"/>
      </rPr>
      <t>梅本</t>
    </r>
    <r>
      <rPr>
        <sz val="12"/>
        <rFont val="Arial"/>
        <family val="2"/>
      </rPr>
      <t xml:space="preserve"> </t>
    </r>
    <r>
      <rPr>
        <sz val="12"/>
        <rFont val="ＭＳ Ｐゴシック"/>
        <family val="3"/>
        <charset val="128"/>
      </rPr>
      <t>良輔</t>
    </r>
    <phoneticPr fontId="13"/>
  </si>
  <si>
    <r>
      <t>32</t>
    </r>
    <r>
      <rPr>
        <sz val="12"/>
        <rFont val="ＭＳ Ｐゴシック"/>
        <family val="2"/>
        <charset val="128"/>
      </rPr>
      <t>→</t>
    </r>
    <r>
      <rPr>
        <sz val="12"/>
        <rFont val="Arial"/>
        <family val="2"/>
      </rPr>
      <t>30</t>
    </r>
    <phoneticPr fontId="61"/>
  </si>
  <si>
    <t>Last</t>
    <phoneticPr fontId="61"/>
  </si>
  <si>
    <t>First</t>
    <phoneticPr fontId="61"/>
  </si>
  <si>
    <t>＊ドラコンとニアピンは後から入力でもOK、バーディーは読み上げる？</t>
    <rPh sb="11" eb="12">
      <t>アト</t>
    </rPh>
    <rPh sb="14" eb="16">
      <t>ニュウリョク</t>
    </rPh>
    <rPh sb="27" eb="28">
      <t>ヨ</t>
    </rPh>
    <rPh sb="29" eb="30">
      <t>ア</t>
    </rPh>
    <phoneticPr fontId="61"/>
  </si>
  <si>
    <r>
      <rPr>
        <sz val="11"/>
        <color rgb="FFFF0000"/>
        <rFont val="あ"/>
        <family val="3"/>
        <charset val="128"/>
      </rPr>
      <t>スコア入力（</t>
    </r>
    <r>
      <rPr>
        <sz val="11"/>
        <color rgb="FFFF0000"/>
        <rFont val="Arial"/>
        <family val="2"/>
      </rPr>
      <t>OUTIN</t>
    </r>
    <r>
      <rPr>
        <sz val="11"/>
        <color rgb="FFFF0000"/>
        <rFont val="あ"/>
        <family val="3"/>
        <charset val="128"/>
      </rPr>
      <t>、バーディー、ドラコン、ニアピン）</t>
    </r>
    <rPh sb="3" eb="5">
      <t>ニュウリョク</t>
    </rPh>
    <phoneticPr fontId="61"/>
  </si>
  <si>
    <r>
      <rPr>
        <sz val="11"/>
        <color rgb="FFFF0000"/>
        <rFont val="あ"/>
        <family val="3"/>
        <charset val="128"/>
      </rPr>
      <t>順位を並べ替えしベスグロ、ゲストベスグロとブービー（最下位から</t>
    </r>
    <r>
      <rPr>
        <sz val="11"/>
        <color rgb="FFFF0000"/>
        <rFont val="Arial"/>
        <family val="2"/>
      </rPr>
      <t>2</t>
    </r>
    <r>
      <rPr>
        <sz val="11"/>
        <color rgb="FFFF0000"/>
        <rFont val="あ"/>
        <family val="3"/>
        <charset val="128"/>
      </rPr>
      <t>番目）を確認。＊ブービーメーカーは発表しないが</t>
    </r>
    <r>
      <rPr>
        <sz val="11"/>
        <color rgb="FFFF0000"/>
        <rFont val="Arial"/>
        <family val="2"/>
      </rPr>
      <t>HDC</t>
    </r>
    <r>
      <rPr>
        <sz val="11"/>
        <color rgb="FFFF0000"/>
        <rFont val="あ"/>
        <family val="3"/>
        <charset val="128"/>
      </rPr>
      <t>＋２</t>
    </r>
    <rPh sb="0" eb="2">
      <t>ジュンイ</t>
    </rPh>
    <rPh sb="3" eb="4">
      <t>ナラ</t>
    </rPh>
    <rPh sb="5" eb="6">
      <t>カ</t>
    </rPh>
    <rPh sb="26" eb="29">
      <t>サイカイ</t>
    </rPh>
    <rPh sb="32" eb="34">
      <t>バンメ</t>
    </rPh>
    <rPh sb="36" eb="38">
      <t>カクニン</t>
    </rPh>
    <rPh sb="49" eb="51">
      <t>ハッピョウ</t>
    </rPh>
    <phoneticPr fontId="61"/>
  </si>
  <si>
    <r>
      <rPr>
        <sz val="11"/>
        <color rgb="FFFF0000"/>
        <rFont val="Yu Gothic"/>
        <family val="2"/>
        <charset val="128"/>
      </rPr>
      <t>会員2</t>
    </r>
    <r>
      <rPr>
        <sz val="11"/>
        <color rgb="FFFF0000"/>
        <rFont val="あ"/>
        <family val="3"/>
        <charset val="128"/>
      </rPr>
      <t>回</t>
    </r>
    <r>
      <rPr>
        <sz val="11"/>
        <color rgb="FFFF0000"/>
        <rFont val="Yu Gothic"/>
        <family val="3"/>
        <charset val="128"/>
      </rPr>
      <t>参加後</t>
    </r>
    <r>
      <rPr>
        <sz val="11"/>
        <color rgb="FFFF0000"/>
        <rFont val="あ"/>
        <family val="3"/>
        <charset val="128"/>
      </rPr>
      <t>の有無を確認し</t>
    </r>
    <r>
      <rPr>
        <sz val="11"/>
        <color rgb="FFFF0000"/>
        <rFont val="Arial"/>
        <family val="2"/>
      </rPr>
      <t>HDC</t>
    </r>
    <r>
      <rPr>
        <sz val="11"/>
        <color rgb="FFFF0000"/>
        <rFont val="あ"/>
        <family val="3"/>
        <charset val="128"/>
      </rPr>
      <t>入力</t>
    </r>
    <rPh sb="0" eb="2">
      <t>カイイン</t>
    </rPh>
    <rPh sb="3" eb="4">
      <t>カイ</t>
    </rPh>
    <rPh sb="4" eb="6">
      <t>サンカ</t>
    </rPh>
    <rPh sb="6" eb="7">
      <t>ゴ</t>
    </rPh>
    <rPh sb="8" eb="10">
      <t>ウム</t>
    </rPh>
    <rPh sb="11" eb="13">
      <t>カクニン</t>
    </rPh>
    <rPh sb="17" eb="19">
      <t>ニュウリョク</t>
    </rPh>
    <phoneticPr fontId="61"/>
  </si>
  <si>
    <r>
      <rPr>
        <sz val="11"/>
        <color rgb="FFFF0000"/>
        <rFont val="あ"/>
        <family val="3"/>
        <charset val="128"/>
      </rPr>
      <t>新</t>
    </r>
    <r>
      <rPr>
        <sz val="11"/>
        <color rgb="FFFF0000"/>
        <rFont val="Arial"/>
        <family val="2"/>
      </rPr>
      <t>HDC</t>
    </r>
    <r>
      <rPr>
        <sz val="11"/>
        <color rgb="FFFF0000"/>
        <rFont val="ＭＳ Ｐゴシック"/>
        <family val="2"/>
        <charset val="128"/>
      </rPr>
      <t>（入賞者、ブービー、メーカー）</t>
    </r>
    <r>
      <rPr>
        <sz val="11"/>
        <color rgb="FFFF0000"/>
        <rFont val="あ"/>
        <family val="3"/>
        <charset val="128"/>
      </rPr>
      <t>を更新し、履歴と名簿を更新。</t>
    </r>
    <rPh sb="0" eb="1">
      <t>シン</t>
    </rPh>
    <rPh sb="20" eb="22">
      <t>コウシン</t>
    </rPh>
    <rPh sb="24" eb="26">
      <t>リレキ</t>
    </rPh>
    <rPh sb="27" eb="29">
      <t>メイボ</t>
    </rPh>
    <rPh sb="30" eb="32">
      <t>コウシン</t>
    </rPh>
    <phoneticPr fontId="61"/>
  </si>
  <si>
    <t>Bento39何でも弁当無料券</t>
    <phoneticPr fontId="61"/>
  </si>
  <si>
    <t>前川さん</t>
    <rPh sb="0" eb="2">
      <t>マエカワ</t>
    </rPh>
    <phoneticPr fontId="61"/>
  </si>
  <si>
    <t>ROHM＋前川さん</t>
    <rPh sb="5" eb="7">
      <t>マエカワ</t>
    </rPh>
    <phoneticPr fontId="61"/>
  </si>
  <si>
    <t>Morioka Miho</t>
    <phoneticPr fontId="61"/>
  </si>
  <si>
    <t>佐藤 安郎</t>
  </si>
  <si>
    <t>3,5</t>
    <phoneticPr fontId="61"/>
  </si>
  <si>
    <t>Lee Kyu Ha</t>
    <phoneticPr fontId="61"/>
  </si>
  <si>
    <t>L17</t>
    <phoneticPr fontId="61"/>
  </si>
  <si>
    <t>L8</t>
    <phoneticPr fontId="61"/>
  </si>
  <si>
    <t>B8</t>
    <phoneticPr fontId="61"/>
  </si>
  <si>
    <t>3,6</t>
    <phoneticPr fontId="61"/>
  </si>
  <si>
    <r>
      <rPr>
        <b/>
        <sz val="12"/>
        <rFont val="ＭＳ ゴシック"/>
        <family val="3"/>
        <charset val="128"/>
      </rPr>
      <t>累計</t>
    </r>
    <r>
      <rPr>
        <b/>
        <sz val="12"/>
        <rFont val="Arial"/>
        <family val="3"/>
      </rPr>
      <t xml:space="preserve">
</t>
    </r>
    <r>
      <rPr>
        <b/>
        <sz val="12"/>
        <rFont val="Arial"/>
        <family val="2"/>
      </rPr>
      <t>GCP</t>
    </r>
    <phoneticPr fontId="61"/>
  </si>
  <si>
    <r>
      <t>12</t>
    </r>
    <r>
      <rPr>
        <sz val="12"/>
        <rFont val="ＭＳ Ｐゴシック"/>
        <family val="2"/>
        <charset val="128"/>
      </rPr>
      <t>→</t>
    </r>
    <r>
      <rPr>
        <sz val="12"/>
        <rFont val="Arial"/>
        <family val="2"/>
      </rPr>
      <t>8</t>
    </r>
    <phoneticPr fontId="61"/>
  </si>
  <si>
    <r>
      <t>26</t>
    </r>
    <r>
      <rPr>
        <sz val="12"/>
        <rFont val="ＭＳ Ｐゴシック"/>
        <family val="2"/>
        <charset val="128"/>
      </rPr>
      <t>→</t>
    </r>
    <r>
      <rPr>
        <sz val="12"/>
        <rFont val="Arial"/>
        <family val="2"/>
      </rPr>
      <t>23</t>
    </r>
    <r>
      <rPr>
        <sz val="12"/>
        <rFont val="ＭＳ Ｐゴシック"/>
        <family val="2"/>
        <charset val="128"/>
      </rPr>
      <t>→</t>
    </r>
    <r>
      <rPr>
        <sz val="12"/>
        <rFont val="Arial"/>
        <family val="2"/>
      </rPr>
      <t>25</t>
    </r>
    <phoneticPr fontId="61"/>
  </si>
  <si>
    <r>
      <t>22</t>
    </r>
    <r>
      <rPr>
        <sz val="12"/>
        <rFont val="ＭＳ Ｐゴシック"/>
        <family val="2"/>
        <charset val="128"/>
      </rPr>
      <t>→</t>
    </r>
    <r>
      <rPr>
        <sz val="12"/>
        <rFont val="Arial"/>
        <family val="2"/>
      </rPr>
      <t>23</t>
    </r>
    <phoneticPr fontId="61"/>
  </si>
  <si>
    <t>Morioka</t>
    <phoneticPr fontId="61"/>
  </si>
  <si>
    <t>Miho</t>
    <phoneticPr fontId="61"/>
  </si>
  <si>
    <t>森岡 美穂</t>
    <rPh sb="0" eb="2">
      <t>モリオカ</t>
    </rPh>
    <rPh sb="3" eb="5">
      <t>ミホ</t>
    </rPh>
    <phoneticPr fontId="13"/>
  </si>
  <si>
    <r>
      <rPr>
        <sz val="12"/>
        <rFont val="ＭＳ Ｐゴシック"/>
        <family val="2"/>
        <charset val="128"/>
      </rPr>
      <t>会員</t>
    </r>
  </si>
  <si>
    <r>
      <rPr>
        <sz val="12"/>
        <rFont val="ＭＳ Ｐゴシック"/>
        <family val="2"/>
        <charset val="128"/>
      </rPr>
      <t>会員</t>
    </r>
    <phoneticPr fontId="61"/>
  </si>
  <si>
    <r>
      <t>New</t>
    </r>
    <r>
      <rPr>
        <sz val="12"/>
        <rFont val="ＭＳ Ｐゴシック"/>
        <family val="2"/>
        <charset val="128"/>
      </rPr>
      <t>→</t>
    </r>
    <r>
      <rPr>
        <sz val="12"/>
        <rFont val="Arial"/>
        <family val="2"/>
      </rPr>
      <t>22</t>
    </r>
    <phoneticPr fontId="61"/>
  </si>
  <si>
    <t>アメリカ生活？英語？なんでやねん！（書籍）</t>
    <rPh sb="18" eb="20">
      <t>ショセキ</t>
    </rPh>
    <phoneticPr fontId="61"/>
  </si>
  <si>
    <t>Bi Bim Bap食事券$50 + アメリカの銃社会で生活？（書籍）</t>
    <rPh sb="10" eb="13">
      <t>ショクジケン</t>
    </rPh>
    <rPh sb="32" eb="34">
      <t>ショセキ</t>
    </rPh>
    <phoneticPr fontId="13"/>
  </si>
  <si>
    <t xml:space="preserve"> MICHIGAN KAI  PAIRING for June 2023</t>
  </si>
  <si>
    <t>Kanehiro</t>
    <phoneticPr fontId="53"/>
  </si>
  <si>
    <t>Masato</t>
    <phoneticPr fontId="53"/>
  </si>
  <si>
    <t>NIDEC MACHINE TOOL AMERICA LLC</t>
    <phoneticPr fontId="141"/>
  </si>
  <si>
    <r>
      <t xml:space="preserve">2) </t>
    </r>
    <r>
      <rPr>
        <b/>
        <sz val="11"/>
        <rFont val="ＭＳ Ｐゴシック"/>
        <family val="2"/>
        <scheme val="minor"/>
      </rPr>
      <t>後半グループ 6～9</t>
    </r>
    <r>
      <rPr>
        <sz val="11"/>
        <rFont val="ＭＳ Ｐゴシック"/>
        <family val="2"/>
        <scheme val="minor"/>
      </rPr>
      <t>の方々は、</t>
    </r>
    <r>
      <rPr>
        <b/>
        <sz val="11"/>
        <rFont val="ＭＳ Ｐゴシック"/>
        <family val="2"/>
        <scheme val="minor"/>
      </rPr>
      <t>10:40AM迄に受け付けを完了</t>
    </r>
    <r>
      <rPr>
        <sz val="11"/>
        <rFont val="ＭＳ Ｐゴシック"/>
        <family val="2"/>
        <scheme val="minor"/>
      </rPr>
      <t>して下さい。(受付開始は、</t>
    </r>
    <r>
      <rPr>
        <b/>
        <sz val="11"/>
        <rFont val="ＭＳ Ｐゴシック"/>
        <family val="2"/>
        <scheme val="minor"/>
      </rPr>
      <t>10:20AM</t>
    </r>
    <r>
      <rPr>
        <sz val="11"/>
        <rFont val="ＭＳ Ｐゴシック"/>
        <family val="2"/>
        <scheme val="minor"/>
      </rPr>
      <t>～＠クラブハウス内。)</t>
    </r>
    <r>
      <rPr>
        <b/>
        <sz val="11"/>
        <rFont val="ＭＳ Ｐゴシック"/>
        <family val="2"/>
        <scheme val="minor"/>
      </rPr>
      <t>11:00AM頃</t>
    </r>
    <r>
      <rPr>
        <sz val="11"/>
        <rFont val="ＭＳ Ｐゴシック"/>
        <family val="2"/>
        <scheme val="minor"/>
      </rPr>
      <t>、練習グリーン前に集合お願いします。朝会実施と集合写真を撮影する予定。</t>
    </r>
  </si>
  <si>
    <t xml:space="preserve">7) ドラコンの旗回収（男女別）‥ 8番:、17番の回収担当は、グループ 9のエチケットリーダー加藤さん。 </t>
  </si>
  <si>
    <t>8) ニアピンの旗回収（男女混合）‥ 3番、6番、12番、14番の回収担当は、グループ 9のエチケットリーダー加藤さん。</t>
  </si>
  <si>
    <r>
      <t>16) ローカル・ルールがありますので、事前に配布された資料及び、HP上の説明内容をよく読んで把握しておいて下さい。　</t>
    </r>
    <r>
      <rPr>
        <u/>
        <sz val="11"/>
        <color rgb="FF0070C0"/>
        <rFont val="ＭＳ Ｐゴシック"/>
        <family val="3"/>
        <charset val="128"/>
        <scheme val="minor"/>
      </rPr>
      <t>http://michigan-kai.com/playrule.htm</t>
    </r>
    <r>
      <rPr>
        <sz val="11"/>
        <color theme="1"/>
        <rFont val="ＭＳ Ｐゴシック"/>
        <family val="3"/>
        <charset val="128"/>
        <scheme val="minor"/>
      </rPr>
      <t>　</t>
    </r>
  </si>
  <si>
    <t>次月以降用</t>
    <rPh sb="0" eb="5">
      <t>ジゲツイコウヨウ</t>
    </rPh>
    <phoneticPr fontId="61"/>
  </si>
  <si>
    <t>氏名</t>
    <rPh sb="0" eb="2">
      <t>シメイ</t>
    </rPh>
    <phoneticPr fontId="61"/>
  </si>
  <si>
    <t>Name</t>
    <phoneticPr fontId="61"/>
  </si>
  <si>
    <t>Bi Bim Bap食事券$50</t>
    <rPh sb="10" eb="13">
      <t>ショクジケン</t>
    </rPh>
    <phoneticPr fontId="13"/>
  </si>
  <si>
    <t>ROHM</t>
    <phoneticPr fontId="61"/>
  </si>
  <si>
    <t>FUMI</t>
    <phoneticPr fontId="61"/>
  </si>
  <si>
    <t>IACE</t>
    <phoneticPr fontId="13"/>
  </si>
  <si>
    <t>アメリカ国内線無料航空券</t>
    <phoneticPr fontId="13"/>
  </si>
  <si>
    <t>じゃんけん</t>
    <phoneticPr fontId="13"/>
  </si>
  <si>
    <t>5, 10</t>
    <phoneticPr fontId="61"/>
  </si>
  <si>
    <t>4, 5</t>
    <phoneticPr fontId="61"/>
  </si>
  <si>
    <t>12, 15</t>
    <phoneticPr fontId="61"/>
  </si>
  <si>
    <t>田中 浩之</t>
  </si>
  <si>
    <t>該当なし</t>
    <rPh sb="0" eb="2">
      <t>ガイトウ</t>
    </rPh>
    <phoneticPr fontId="61"/>
  </si>
  <si>
    <t>HANWHA ADVANCED MATERIAL AMERICA</t>
    <phoneticPr fontId="13"/>
  </si>
  <si>
    <r>
      <t>31</t>
    </r>
    <r>
      <rPr>
        <sz val="12"/>
        <rFont val="ＭＳ Ｐゴシック"/>
        <family val="2"/>
        <charset val="128"/>
      </rPr>
      <t>→</t>
    </r>
    <r>
      <rPr>
        <sz val="12"/>
        <rFont val="Arial"/>
        <family val="2"/>
      </rPr>
      <t>33</t>
    </r>
    <phoneticPr fontId="61"/>
  </si>
  <si>
    <r>
      <t>New</t>
    </r>
    <r>
      <rPr>
        <sz val="12"/>
        <rFont val="ＭＳ Ｐゴシック"/>
        <family val="2"/>
        <charset val="128"/>
      </rPr>
      <t>→</t>
    </r>
    <r>
      <rPr>
        <sz val="12"/>
        <rFont val="Arial"/>
        <family val="2"/>
      </rPr>
      <t>32</t>
    </r>
    <phoneticPr fontId="61"/>
  </si>
  <si>
    <r>
      <t>New</t>
    </r>
    <r>
      <rPr>
        <sz val="12"/>
        <rFont val="ＭＳ Ｐゴシック"/>
        <family val="2"/>
        <charset val="128"/>
      </rPr>
      <t>→</t>
    </r>
    <r>
      <rPr>
        <sz val="12"/>
        <rFont val="Arial"/>
        <family val="2"/>
      </rPr>
      <t>21</t>
    </r>
    <phoneticPr fontId="61"/>
  </si>
  <si>
    <r>
      <t>19</t>
    </r>
    <r>
      <rPr>
        <sz val="12"/>
        <rFont val="ＭＳ Ｐゴシック"/>
        <family val="2"/>
        <charset val="128"/>
      </rPr>
      <t>→</t>
    </r>
    <r>
      <rPr>
        <sz val="12"/>
        <rFont val="Arial"/>
        <family val="2"/>
      </rPr>
      <t>11</t>
    </r>
    <r>
      <rPr>
        <sz val="12"/>
        <rFont val="ＭＳ Ｐゴシック"/>
        <family val="2"/>
        <charset val="128"/>
      </rPr>
      <t>→</t>
    </r>
    <r>
      <rPr>
        <sz val="12"/>
        <rFont val="Arial"/>
        <family val="2"/>
      </rPr>
      <t>12</t>
    </r>
    <phoneticPr fontId="61"/>
  </si>
  <si>
    <r>
      <t>New</t>
    </r>
    <r>
      <rPr>
        <sz val="12"/>
        <rFont val="ＭＳ Ｐゴシック"/>
        <family val="2"/>
        <charset val="128"/>
      </rPr>
      <t>→</t>
    </r>
    <r>
      <rPr>
        <sz val="12"/>
        <rFont val="Arial"/>
        <family val="2"/>
      </rPr>
      <t>20</t>
    </r>
    <phoneticPr fontId="61"/>
  </si>
  <si>
    <r>
      <t>New</t>
    </r>
    <r>
      <rPr>
        <sz val="12"/>
        <rFont val="ＭＳ Ｐゴシック"/>
        <family val="2"/>
        <charset val="128"/>
      </rPr>
      <t>→</t>
    </r>
    <r>
      <rPr>
        <sz val="12"/>
        <rFont val="Arial"/>
        <family val="2"/>
      </rPr>
      <t>10</t>
    </r>
    <phoneticPr fontId="61"/>
  </si>
  <si>
    <t>複数名</t>
    <rPh sb="0" eb="3">
      <t>フクスウメイ</t>
    </rPh>
    <phoneticPr fontId="61"/>
  </si>
  <si>
    <t>バーディー賞</t>
    <rPh sb="5" eb="6">
      <t>ショウ</t>
    </rPh>
    <phoneticPr fontId="13"/>
  </si>
  <si>
    <t>伊藤忠</t>
    <rPh sb="0" eb="3">
      <t>イトウチュウ</t>
    </rPh>
    <phoneticPr fontId="61"/>
  </si>
  <si>
    <t>Amazonギフト券$20</t>
    <rPh sb="9" eb="10">
      <t>ケン</t>
    </rPh>
    <phoneticPr fontId="13"/>
  </si>
  <si>
    <t>複数名</t>
    <rPh sb="0" eb="3">
      <t>フクスウメイ</t>
    </rPh>
    <phoneticPr fontId="61"/>
  </si>
  <si>
    <t>Ball　1ダース</t>
    <phoneticPr fontId="61"/>
  </si>
  <si>
    <t>バーディー最多賞（月例）</t>
    <rPh sb="5" eb="8">
      <t>サイタショウ</t>
    </rPh>
    <rPh sb="9" eb="11">
      <t>ゲツレイ</t>
    </rPh>
    <phoneticPr fontId="13"/>
  </si>
  <si>
    <t>バーディー最多賞（月例）　</t>
    <rPh sb="5" eb="8">
      <t>サイタショウ</t>
    </rPh>
    <rPh sb="9" eb="11">
      <t>ゲツレイ</t>
    </rPh>
    <phoneticPr fontId="13"/>
  </si>
  <si>
    <r>
      <t>16</t>
    </r>
    <r>
      <rPr>
        <sz val="12"/>
        <rFont val="ＭＳ Ｐゴシック"/>
        <family val="2"/>
        <charset val="128"/>
      </rPr>
      <t>→</t>
    </r>
    <r>
      <rPr>
        <sz val="12"/>
        <rFont val="Arial"/>
        <family val="2"/>
      </rPr>
      <t>14</t>
    </r>
    <phoneticPr fontId="61"/>
  </si>
  <si>
    <r>
      <t>30</t>
    </r>
    <r>
      <rPr>
        <sz val="12"/>
        <rFont val="ＭＳ Ｐゴシック"/>
        <family val="2"/>
        <charset val="128"/>
      </rPr>
      <t>→</t>
    </r>
    <r>
      <rPr>
        <sz val="12"/>
        <rFont val="Arial"/>
        <family val="2"/>
      </rPr>
      <t>25</t>
    </r>
    <phoneticPr fontId="61"/>
  </si>
  <si>
    <t xml:space="preserve"> MICHIGAN KAI  PAIRING for July 2023</t>
  </si>
  <si>
    <t>NHK INTERNATIONAL CORPORATION</t>
    <phoneticPr fontId="53"/>
  </si>
  <si>
    <t>Kawabata</t>
  </si>
  <si>
    <t>Toshio</t>
  </si>
  <si>
    <t>DENSO TEN AMERICA Limited</t>
  </si>
  <si>
    <t>3) 初参加の方を対象に10:10AM、カート横に集合お願いします。会長の小山から10分間程のオリエンテーションを実施する予定。</t>
  </si>
  <si>
    <t xml:space="preserve">7) ドラコンの旗回収（男女別）‥ 8番:、17番の回収担当は、グループ 10エチケットリーダーの山口さん。 </t>
  </si>
  <si>
    <t>8) ニアピンの旗回収（男女混合）‥ 3番、6番、12番、14番の回収担当は、グループ10のエチケットリーダーの山口さん。</t>
  </si>
  <si>
    <r>
      <t>16) ローカル・ルールがありますので、事前に配布された資料及び、HP上の説明内容をよく読んで把握しておいて下さい。　</t>
    </r>
    <r>
      <rPr>
        <u/>
        <sz val="11"/>
        <color rgb="FF0070C0"/>
        <rFont val="ＭＳ Ｐゴシック"/>
        <family val="3"/>
        <charset val="128"/>
        <scheme val="minor"/>
      </rPr>
      <t>http://michigan-kai.com/playrule.htm</t>
    </r>
    <r>
      <rPr>
        <sz val="11"/>
        <color theme="1"/>
        <rFont val="ＭＳ Ｐゴシック"/>
        <family val="3"/>
        <charset val="128"/>
        <scheme val="minor"/>
      </rPr>
      <t>　</t>
    </r>
  </si>
  <si>
    <r>
      <rPr>
        <sz val="12"/>
        <rFont val="游ゴシック"/>
        <family val="2"/>
        <charset val="128"/>
      </rPr>
      <t>川畑</t>
    </r>
    <r>
      <rPr>
        <sz val="12"/>
        <rFont val="Arial"/>
        <family val="2"/>
      </rPr>
      <t xml:space="preserve"> </t>
    </r>
    <r>
      <rPr>
        <sz val="12"/>
        <rFont val="游ゴシック"/>
        <family val="2"/>
        <charset val="128"/>
      </rPr>
      <t>寿夫</t>
    </r>
    <phoneticPr fontId="61"/>
  </si>
  <si>
    <t>Kawabata Toshio</t>
    <phoneticPr fontId="13"/>
  </si>
  <si>
    <t>DENSO TEN AMERICA Limited</t>
    <phoneticPr fontId="13"/>
  </si>
  <si>
    <t>Name</t>
    <phoneticPr fontId="61"/>
  </si>
  <si>
    <t>日本語名</t>
    <rPh sb="0" eb="4">
      <t>ニホンゴメイ</t>
    </rPh>
    <phoneticPr fontId="61"/>
  </si>
  <si>
    <t>7月はSANYO南本さんが対象！</t>
    <rPh sb="1" eb="2">
      <t>ガツ</t>
    </rPh>
    <rPh sb="8" eb="10">
      <t>ミナミモト</t>
    </rPh>
    <rPh sb="13" eb="15">
      <t>タイショウ</t>
    </rPh>
    <phoneticPr fontId="61"/>
  </si>
  <si>
    <r>
      <rPr>
        <sz val="11"/>
        <color theme="1"/>
        <rFont val="ＭＳ Ｐゴシック"/>
        <family val="2"/>
        <charset val="128"/>
      </rPr>
      <t>＊累計</t>
    </r>
    <r>
      <rPr>
        <sz val="11"/>
        <color theme="1"/>
        <rFont val="Arial"/>
        <family val="2"/>
      </rPr>
      <t>GCP</t>
    </r>
    <r>
      <rPr>
        <sz val="11"/>
        <color theme="1"/>
        <rFont val="ＭＳ Ｐゴシック"/>
        <family val="2"/>
        <charset val="128"/>
      </rPr>
      <t>の数式は名前から列数を数えたところ</t>
    </r>
    <rPh sb="1" eb="3">
      <t>ルイケイ</t>
    </rPh>
    <rPh sb="7" eb="9">
      <t>スウシキ</t>
    </rPh>
    <rPh sb="10" eb="12">
      <t>ナマエ</t>
    </rPh>
    <rPh sb="14" eb="16">
      <t>レツスウ</t>
    </rPh>
    <rPh sb="17" eb="18">
      <t>カゾ</t>
    </rPh>
    <phoneticPr fontId="61"/>
  </si>
  <si>
    <t>5, 10, 14</t>
    <phoneticPr fontId="61"/>
  </si>
  <si>
    <t xml:space="preserve">8, 9, </t>
    <phoneticPr fontId="61"/>
  </si>
  <si>
    <t>13, 17</t>
    <phoneticPr fontId="61"/>
  </si>
  <si>
    <t>E1, 5. 8. 13</t>
    <phoneticPr fontId="61"/>
  </si>
  <si>
    <t>9, 11</t>
    <phoneticPr fontId="61"/>
  </si>
  <si>
    <t>〇</t>
    <phoneticPr fontId="61"/>
  </si>
  <si>
    <t>該当なし</t>
    <rPh sb="0" eb="2">
      <t>ガイトウ</t>
    </rPh>
    <phoneticPr fontId="61"/>
  </si>
  <si>
    <t>川畑 寿夫</t>
  </si>
  <si>
    <t>梅本 良輔</t>
  </si>
  <si>
    <t>ゲスト2位</t>
    <rPh sb="4" eb="5">
      <t>イ</t>
    </rPh>
    <phoneticPr fontId="61"/>
  </si>
  <si>
    <t>ゲスト3位</t>
    <rPh sb="4" eb="5">
      <t>イ</t>
    </rPh>
    <phoneticPr fontId="61"/>
  </si>
  <si>
    <t>Bi Bim Bap食事券$50（*Oishiで使える）</t>
    <rPh sb="10" eb="13">
      <t>ショクジケン</t>
    </rPh>
    <rPh sb="24" eb="25">
      <t>ツカ</t>
    </rPh>
    <phoneticPr fontId="13"/>
  </si>
  <si>
    <t>アメリカの銃社会で生活？（書籍）</t>
  </si>
  <si>
    <t>L17</t>
    <phoneticPr fontId="61"/>
  </si>
  <si>
    <t>B8</t>
    <phoneticPr fontId="61"/>
  </si>
  <si>
    <t>B17</t>
    <phoneticPr fontId="61"/>
  </si>
  <si>
    <r>
      <t>20</t>
    </r>
    <r>
      <rPr>
        <sz val="12"/>
        <rFont val="ＭＳ Ｐゴシック"/>
        <family val="2"/>
        <charset val="128"/>
      </rPr>
      <t>→</t>
    </r>
    <r>
      <rPr>
        <sz val="12"/>
        <rFont val="Arial"/>
        <family val="2"/>
      </rPr>
      <t>19</t>
    </r>
    <r>
      <rPr>
        <sz val="12"/>
        <rFont val="ＭＳ Ｐゴシック"/>
        <family val="2"/>
        <charset val="128"/>
      </rPr>
      <t>→</t>
    </r>
    <r>
      <rPr>
        <sz val="12"/>
        <rFont val="Arial"/>
        <family val="2"/>
      </rPr>
      <t>15</t>
    </r>
    <phoneticPr fontId="61"/>
  </si>
  <si>
    <r>
      <t>18</t>
    </r>
    <r>
      <rPr>
        <sz val="12"/>
        <rFont val="ＭＳ Ｐゴシック"/>
        <family val="2"/>
        <charset val="128"/>
      </rPr>
      <t>→</t>
    </r>
    <r>
      <rPr>
        <sz val="12"/>
        <rFont val="Arial"/>
        <family val="2"/>
      </rPr>
      <t>20</t>
    </r>
    <phoneticPr fontId="61"/>
  </si>
  <si>
    <r>
      <t>13</t>
    </r>
    <r>
      <rPr>
        <sz val="12"/>
        <rFont val="ＭＳ Ｐゴシック"/>
        <family val="2"/>
        <charset val="128"/>
      </rPr>
      <t>→</t>
    </r>
    <r>
      <rPr>
        <sz val="12"/>
        <rFont val="Arial"/>
        <family val="2"/>
      </rPr>
      <t>9</t>
    </r>
    <phoneticPr fontId="61"/>
  </si>
  <si>
    <r>
      <t>17</t>
    </r>
    <r>
      <rPr>
        <sz val="12"/>
        <rFont val="Yu Gothic"/>
        <family val="2"/>
        <charset val="128"/>
      </rPr>
      <t>→</t>
    </r>
    <r>
      <rPr>
        <sz val="12"/>
        <rFont val="Arial"/>
        <family val="2"/>
      </rPr>
      <t>15</t>
    </r>
    <phoneticPr fontId="61"/>
  </si>
  <si>
    <t>防護 康雄</t>
    <phoneticPr fontId="61"/>
  </si>
  <si>
    <t>HAKUTO AMERICA INC.</t>
  </si>
  <si>
    <t xml:space="preserve">Bogo Yasuo </t>
    <phoneticPr fontId="61"/>
  </si>
  <si>
    <t xml:space="preserve"> MICHIGAN KAI  PAIRING for August 2023</t>
  </si>
  <si>
    <t>Gr # /                     Tee Time</t>
  </si>
  <si>
    <t>MAGNA INTERNATIONAL</t>
  </si>
  <si>
    <t>Iwabuchi</t>
    <phoneticPr fontId="136"/>
  </si>
  <si>
    <t>Hiromitsu</t>
    <phoneticPr fontId="136"/>
  </si>
  <si>
    <t>Miki</t>
  </si>
  <si>
    <t>DENSO TEN AMERICA LIMITED</t>
  </si>
  <si>
    <t>Horiuchi</t>
  </si>
  <si>
    <t>ISUZU TECHNICAL CENTER OF AMERICA</t>
  </si>
  <si>
    <t>Bogo</t>
  </si>
  <si>
    <t>Yasuo</t>
  </si>
  <si>
    <t>Fukuda</t>
  </si>
  <si>
    <t>Saori</t>
  </si>
  <si>
    <t>HINO MOTORS MANUFACTURING U.S.A., INC</t>
  </si>
  <si>
    <t>TEIJIN KASEI AMERICA, INC.</t>
    <phoneticPr fontId="18"/>
  </si>
  <si>
    <t>Wada</t>
  </si>
  <si>
    <t>IDEMITSU CHEMICALS USA</t>
    <phoneticPr fontId="79"/>
  </si>
  <si>
    <r>
      <t>3) 初参加の方を対象に</t>
    </r>
    <r>
      <rPr>
        <b/>
        <sz val="11"/>
        <rFont val="ＭＳ Ｐゴシック"/>
        <family val="2"/>
        <scheme val="minor"/>
      </rPr>
      <t>前半グループの方々は10:10AM</t>
    </r>
    <r>
      <rPr>
        <sz val="11"/>
        <rFont val="ＭＳ Ｐゴシック"/>
        <family val="2"/>
        <scheme val="minor"/>
      </rPr>
      <t>に、</t>
    </r>
    <r>
      <rPr>
        <b/>
        <sz val="11"/>
        <rFont val="ＭＳ Ｐゴシック"/>
        <family val="2"/>
        <scheme val="minor"/>
      </rPr>
      <t>後半グループの方は、10:50AMにカート列横へ</t>
    </r>
    <r>
      <rPr>
        <sz val="11"/>
        <rFont val="ＭＳ Ｐゴシック"/>
        <family val="2"/>
        <scheme val="minor"/>
      </rPr>
      <t>集合願います。会長の小山、役員の小久保さんから10分間程のオリエンテーションを実施する予定。</t>
    </r>
  </si>
  <si>
    <t xml:space="preserve">7) ドラコンの旗回収（男女別）‥ 8番:、17番の回収担当は、グループ 10エチケットリーダーの亀井さん。 </t>
  </si>
  <si>
    <t>8) ニアピンの旗回収（男女混合）‥ 3番、6番、12番、14番の回収担当は、グループ10のエチケットリーダーの亀井さん。</t>
  </si>
  <si>
    <r>
      <t>11) 当日の朝会前に緊急連絡がある場合は、会長の小山（携帯：248-928-4338) までご連絡下さい。</t>
    </r>
    <r>
      <rPr>
        <b/>
        <sz val="11"/>
        <rFont val="ＭＳ Ｐゴシック"/>
        <family val="2"/>
        <scheme val="minor"/>
      </rPr>
      <t>プレー中は基本的に不可。緊急</t>
    </r>
    <r>
      <rPr>
        <sz val="11"/>
        <rFont val="ＭＳ Ｐゴシック"/>
        <family val="3"/>
        <charset val="128"/>
        <scheme val="minor"/>
      </rPr>
      <t>時、エチケットリーダーが代表して連絡を行う様にして下さい。</t>
    </r>
  </si>
  <si>
    <r>
      <t>13) 参加費：会員及びゲスト共に</t>
    </r>
    <r>
      <rPr>
        <b/>
        <sz val="11"/>
        <rFont val="ＭＳ Ｐゴシック"/>
        <family val="3"/>
        <charset val="128"/>
        <scheme val="minor"/>
      </rPr>
      <t>$75。</t>
    </r>
    <r>
      <rPr>
        <sz val="11"/>
        <rFont val="ＭＳ Ｐゴシック"/>
        <family val="3"/>
        <charset val="128"/>
        <scheme val="minor"/>
      </rPr>
      <t> (当日チェックでお支払い下さい)。8月以降の年会費は</t>
    </r>
    <r>
      <rPr>
        <b/>
        <sz val="11"/>
        <rFont val="ＭＳ Ｐゴシック"/>
        <family val="3"/>
        <charset val="128"/>
        <scheme val="minor"/>
      </rPr>
      <t>$30。</t>
    </r>
    <r>
      <rPr>
        <sz val="11"/>
        <rFont val="ＭＳ Ｐゴシック"/>
        <family val="3"/>
        <charset val="128"/>
        <scheme val="minor"/>
      </rPr>
      <t xml:space="preserve">（チェックは合計金額でお願いします）Check ：Payable to </t>
    </r>
    <r>
      <rPr>
        <b/>
        <sz val="11"/>
        <rFont val="ＭＳ Ｐゴシック"/>
        <family val="3"/>
        <charset val="128"/>
        <scheme val="minor"/>
      </rPr>
      <t>Michigan-Kai</t>
    </r>
  </si>
  <si>
    <r>
      <t>16) ローカル・ルールがありますので、事前に配布された資料及び、HP上の説明内容をよく読んで把握しておいて下さい。　</t>
    </r>
    <r>
      <rPr>
        <u/>
        <sz val="11"/>
        <color rgb="FF0070C0"/>
        <rFont val="ＭＳ Ｐゴシック"/>
        <family val="3"/>
        <charset val="128"/>
        <scheme val="minor"/>
      </rPr>
      <t>http://michigan-kai.com/playrule.htm</t>
    </r>
    <r>
      <rPr>
        <sz val="11"/>
        <color theme="1"/>
        <rFont val="ＭＳ Ｐゴシック"/>
        <family val="3"/>
        <charset val="128"/>
        <scheme val="minor"/>
      </rPr>
      <t>　</t>
    </r>
  </si>
  <si>
    <t>Yuzawa Miki</t>
  </si>
  <si>
    <t>Wada Toru</t>
  </si>
  <si>
    <t>IDEMITSU CHEMICALS USA</t>
  </si>
  <si>
    <r>
      <rPr>
        <sz val="12"/>
        <rFont val="游ゴシック"/>
        <family val="2"/>
        <charset val="128"/>
      </rPr>
      <t>和田</t>
    </r>
    <r>
      <rPr>
        <sz val="12"/>
        <rFont val="Arial"/>
        <family val="2"/>
      </rPr>
      <t xml:space="preserve"> </t>
    </r>
    <r>
      <rPr>
        <sz val="12"/>
        <rFont val="游ゴシック"/>
        <family val="2"/>
        <charset val="128"/>
      </rPr>
      <t>徹</t>
    </r>
    <phoneticPr fontId="13"/>
  </si>
  <si>
    <t>Fukuda Saori</t>
    <phoneticPr fontId="13"/>
  </si>
  <si>
    <t>HINO MOTORS MANUFACTURING U.S.A., INC</t>
    <phoneticPr fontId="13"/>
  </si>
  <si>
    <r>
      <rPr>
        <sz val="12"/>
        <rFont val="游ゴシック"/>
        <family val="2"/>
        <charset val="128"/>
      </rPr>
      <t>福田</t>
    </r>
    <r>
      <rPr>
        <sz val="12"/>
        <rFont val="Arial"/>
        <family val="2"/>
      </rPr>
      <t xml:space="preserve"> </t>
    </r>
    <r>
      <rPr>
        <sz val="12"/>
        <rFont val="游ゴシック"/>
        <family val="2"/>
        <charset val="128"/>
      </rPr>
      <t>沙織</t>
    </r>
    <phoneticPr fontId="13"/>
  </si>
  <si>
    <t>Iwabuchi Hiromitsu</t>
  </si>
  <si>
    <t xml:space="preserve">MAGNA INTERNATIONAL </t>
  </si>
  <si>
    <r>
      <rPr>
        <sz val="12"/>
        <rFont val="游ゴシック"/>
        <family val="2"/>
        <charset val="128"/>
      </rPr>
      <t>岩渕</t>
    </r>
    <r>
      <rPr>
        <sz val="12"/>
        <rFont val="Arial"/>
        <family val="2"/>
      </rPr>
      <t xml:space="preserve"> </t>
    </r>
    <r>
      <rPr>
        <sz val="12"/>
        <rFont val="游ゴシック"/>
        <family val="2"/>
        <charset val="128"/>
      </rPr>
      <t>裕光</t>
    </r>
    <phoneticPr fontId="13"/>
  </si>
  <si>
    <r>
      <rPr>
        <sz val="12"/>
        <rFont val="ＭＳ Ｐゴシック"/>
        <family val="2"/>
        <charset val="128"/>
      </rPr>
      <t>防護</t>
    </r>
    <r>
      <rPr>
        <sz val="12"/>
        <rFont val="Arial"/>
        <family val="2"/>
      </rPr>
      <t xml:space="preserve"> </t>
    </r>
    <r>
      <rPr>
        <sz val="12"/>
        <rFont val="ＭＳ Ｐゴシック"/>
        <family val="2"/>
        <charset val="128"/>
      </rPr>
      <t>康雄</t>
    </r>
    <phoneticPr fontId="61"/>
  </si>
  <si>
    <t>Horiuchi Satoshi</t>
  </si>
  <si>
    <r>
      <rPr>
        <sz val="12"/>
        <rFont val="ＭＳ Ｐゴシック"/>
        <family val="2"/>
        <charset val="128"/>
      </rPr>
      <t>堀内</t>
    </r>
    <r>
      <rPr>
        <sz val="12"/>
        <rFont val="Arial"/>
        <family val="2"/>
      </rPr>
      <t xml:space="preserve"> </t>
    </r>
    <r>
      <rPr>
        <sz val="12"/>
        <rFont val="ＭＳ Ｐゴシック"/>
        <family val="2"/>
        <charset val="128"/>
      </rPr>
      <t>諭</t>
    </r>
    <phoneticPr fontId="13"/>
  </si>
  <si>
    <t>Bogo Yasuo</t>
    <phoneticPr fontId="61"/>
  </si>
  <si>
    <t>日本語名</t>
    <rPh sb="0" eb="3">
      <t>ニホンゴ</t>
    </rPh>
    <rPh sb="3" eb="4">
      <t>メイ</t>
    </rPh>
    <phoneticPr fontId="61"/>
  </si>
  <si>
    <t>Name</t>
    <phoneticPr fontId="61"/>
  </si>
  <si>
    <t>湯澤 美紀</t>
    <phoneticPr fontId="61"/>
  </si>
  <si>
    <t>5, 11</t>
    <phoneticPr fontId="61"/>
  </si>
  <si>
    <t>2, 17</t>
    <phoneticPr fontId="61"/>
  </si>
  <si>
    <t>湯澤 美紀</t>
  </si>
  <si>
    <t>和田 徹</t>
  </si>
  <si>
    <t>防護 康雄</t>
  </si>
  <si>
    <t>ゲスト5位</t>
    <rPh sb="4" eb="5">
      <t>イ</t>
    </rPh>
    <phoneticPr fontId="61"/>
  </si>
  <si>
    <t>なし</t>
    <phoneticPr fontId="61"/>
  </si>
  <si>
    <r>
      <t>New</t>
    </r>
    <r>
      <rPr>
        <sz val="12"/>
        <rFont val="ＭＳ Ｐゴシック"/>
        <family val="2"/>
        <charset val="128"/>
      </rPr>
      <t>→</t>
    </r>
    <r>
      <rPr>
        <sz val="12"/>
        <rFont val="Arial"/>
        <family val="2"/>
      </rPr>
      <t>16</t>
    </r>
    <phoneticPr fontId="61"/>
  </si>
  <si>
    <t>W8</t>
    <phoneticPr fontId="61"/>
  </si>
  <si>
    <t>B8</t>
    <phoneticPr fontId="61"/>
  </si>
  <si>
    <t>W17</t>
    <phoneticPr fontId="61"/>
  </si>
  <si>
    <t>B17</t>
    <phoneticPr fontId="61"/>
  </si>
  <si>
    <t xml:space="preserve"> MICHIGAN KAI  PAIRING for September 2023</t>
  </si>
  <si>
    <t>前半グループ 1～6の方々は、                                                                                                                                                                                                                        10:00AM迄に受け付けを完了して下さい。                                                                                                                                              (受付開始は、9:40AM～＠クラブハウス内。) 10:20AM頃、練習グリーン前に集合お願いします。朝会実施と集合写真を撮影する予定。</t>
  </si>
  <si>
    <t>後半グループ 7～11の方々は、                                                                                                                                                                                                         10:50AM迄に受け付けを完了して下さい。                                                                                                                                                                                                                (受付開始は、10:30AM～＠クラブハウス内。) 11:10AM頃、練習グリーン前に集合お願いします。朝会実施と集合写真を撮影する予定。</t>
  </si>
  <si>
    <t>Ebihara</t>
  </si>
  <si>
    <t xml:space="preserve">Tsuyoshi </t>
  </si>
  <si>
    <t>Buzan</t>
  </si>
  <si>
    <t>Kaori</t>
  </si>
  <si>
    <r>
      <t xml:space="preserve">1) </t>
    </r>
    <r>
      <rPr>
        <b/>
        <sz val="11"/>
        <rFont val="ＭＳ Ｐゴシック"/>
        <family val="2"/>
        <scheme val="minor"/>
      </rPr>
      <t>前半グループ 1～6</t>
    </r>
    <r>
      <rPr>
        <sz val="11"/>
        <rFont val="ＭＳ Ｐゴシック"/>
        <family val="2"/>
        <scheme val="minor"/>
      </rPr>
      <t>の方々は、</t>
    </r>
    <r>
      <rPr>
        <b/>
        <sz val="11"/>
        <rFont val="ＭＳ Ｐゴシック"/>
        <family val="2"/>
        <scheme val="minor"/>
      </rPr>
      <t>10:00AM迄に受け付けを完了</t>
    </r>
    <r>
      <rPr>
        <sz val="11"/>
        <rFont val="ＭＳ Ｐゴシック"/>
        <family val="2"/>
        <scheme val="minor"/>
      </rPr>
      <t>して下さい。(受付開始は、</t>
    </r>
    <r>
      <rPr>
        <b/>
        <sz val="11"/>
        <rFont val="ＭＳ Ｐゴシック"/>
        <family val="2"/>
        <scheme val="minor"/>
      </rPr>
      <t>9:40AM～</t>
    </r>
    <r>
      <rPr>
        <sz val="11"/>
        <rFont val="ＭＳ Ｐゴシック"/>
        <family val="2"/>
        <scheme val="minor"/>
      </rPr>
      <t>＠クラブハウス内。)</t>
    </r>
    <r>
      <rPr>
        <b/>
        <sz val="11"/>
        <rFont val="ＭＳ Ｐゴシック"/>
        <family val="2"/>
        <scheme val="minor"/>
      </rPr>
      <t>10:20AM頃</t>
    </r>
    <r>
      <rPr>
        <sz val="11"/>
        <rFont val="ＭＳ Ｐゴシック"/>
        <family val="2"/>
        <scheme val="minor"/>
      </rPr>
      <t>、練習グリーン前に集合お願いします。朝会実施と集合写真を撮影する予定。</t>
    </r>
  </si>
  <si>
    <r>
      <t xml:space="preserve">2) </t>
    </r>
    <r>
      <rPr>
        <b/>
        <sz val="11"/>
        <rFont val="ＭＳ Ｐゴシック"/>
        <family val="2"/>
        <scheme val="minor"/>
      </rPr>
      <t>後半グループ 7～11</t>
    </r>
    <r>
      <rPr>
        <sz val="11"/>
        <rFont val="ＭＳ Ｐゴシック"/>
        <family val="2"/>
        <scheme val="minor"/>
      </rPr>
      <t>の方々は、</t>
    </r>
    <r>
      <rPr>
        <b/>
        <sz val="11"/>
        <rFont val="ＭＳ Ｐゴシック"/>
        <family val="2"/>
        <scheme val="minor"/>
      </rPr>
      <t>10:50AM迄に受け付けを完了</t>
    </r>
    <r>
      <rPr>
        <sz val="11"/>
        <rFont val="ＭＳ Ｐゴシック"/>
        <family val="2"/>
        <scheme val="minor"/>
      </rPr>
      <t>して下さい。(受付開始は、</t>
    </r>
    <r>
      <rPr>
        <b/>
        <sz val="11"/>
        <rFont val="ＭＳ Ｐゴシック"/>
        <family val="2"/>
        <scheme val="minor"/>
      </rPr>
      <t>10:30AM</t>
    </r>
    <r>
      <rPr>
        <sz val="11"/>
        <rFont val="ＭＳ Ｐゴシック"/>
        <family val="2"/>
        <scheme val="minor"/>
      </rPr>
      <t>～＠クラブハウス内。)</t>
    </r>
    <r>
      <rPr>
        <b/>
        <sz val="11"/>
        <rFont val="ＭＳ Ｐゴシック"/>
        <family val="2"/>
        <scheme val="minor"/>
      </rPr>
      <t>11:10AM頃</t>
    </r>
    <r>
      <rPr>
        <sz val="11"/>
        <rFont val="ＭＳ Ｐゴシック"/>
        <family val="2"/>
        <scheme val="minor"/>
      </rPr>
      <t>、練習グリーン前に集合お願いします。朝会実施と集合写真を撮影する予定。</t>
    </r>
  </si>
  <si>
    <r>
      <t>3) 初参加の方を対象に</t>
    </r>
    <r>
      <rPr>
        <b/>
        <sz val="11"/>
        <rFont val="ＭＳ Ｐゴシック"/>
        <family val="2"/>
        <scheme val="minor"/>
      </rPr>
      <t>前半グループの方々は10:10AM</t>
    </r>
    <r>
      <rPr>
        <sz val="11"/>
        <rFont val="ＭＳ Ｐゴシック"/>
        <family val="2"/>
        <scheme val="minor"/>
      </rPr>
      <t>に</t>
    </r>
    <r>
      <rPr>
        <b/>
        <sz val="11"/>
        <rFont val="ＭＳ Ｐゴシック"/>
        <family val="2"/>
        <scheme val="minor"/>
      </rPr>
      <t>カート列横へ</t>
    </r>
    <r>
      <rPr>
        <sz val="11"/>
        <rFont val="ＭＳ Ｐゴシック"/>
        <family val="2"/>
        <scheme val="minor"/>
      </rPr>
      <t>集合願います。会長の小山から10分間程のオリエンテーションを実施する予定。</t>
    </r>
  </si>
  <si>
    <t>4) 1～11までの組番号の書かれたスコアカードが各カートのハンドルにありますので、間違えないように自分の組番号のカートをご使用下さい。</t>
  </si>
  <si>
    <t xml:space="preserve">7) ドラコンの旗回収（男女別）‥ 8番:、17番の回収担当は、グループ 11エチケットリーダーの森岡さん。 </t>
  </si>
  <si>
    <t>8) ニアピンの旗回収（男女混合）‥ 3番、6番、12番、14番の回収担当は、グループ11のエチケットリーダーの森岡さん。</t>
  </si>
  <si>
    <r>
      <t>16) ローカル・ルールがありますので、事前に配布された資料及び、HP上の説明内容をよく読んで把握しておいて下さい。　</t>
    </r>
    <r>
      <rPr>
        <u/>
        <sz val="11"/>
        <color rgb="FF0070C0"/>
        <rFont val="ＭＳ Ｐゴシック"/>
        <family val="3"/>
        <charset val="128"/>
        <scheme val="minor"/>
      </rPr>
      <t>http://michigan-kai.com/playrule.htm</t>
    </r>
    <r>
      <rPr>
        <sz val="11"/>
        <color theme="1"/>
        <rFont val="ＭＳ Ｐゴシック"/>
        <family val="3"/>
        <charset val="128"/>
        <scheme val="minor"/>
      </rPr>
      <t>　</t>
    </r>
  </si>
  <si>
    <t>Cho</t>
    <phoneticPr fontId="61"/>
  </si>
  <si>
    <r>
      <rPr>
        <sz val="12"/>
        <rFont val="ＭＳ ゴシック"/>
        <family val="3"/>
        <charset val="128"/>
      </rPr>
      <t>ブザン</t>
    </r>
    <r>
      <rPr>
        <sz val="12"/>
        <rFont val="Arial"/>
        <family val="2"/>
      </rPr>
      <t xml:space="preserve"> </t>
    </r>
    <r>
      <rPr>
        <sz val="12"/>
        <rFont val="ＭＳ ゴシック"/>
        <family val="3"/>
        <charset val="128"/>
      </rPr>
      <t>加乙梨</t>
    </r>
    <phoneticPr fontId="13"/>
  </si>
  <si>
    <t>海老原 強</t>
    <phoneticPr fontId="13"/>
  </si>
  <si>
    <t>Buzan Kaori</t>
  </si>
  <si>
    <t xml:space="preserve">Ebihara Tsuyoshi </t>
    <phoneticPr fontId="13"/>
  </si>
  <si>
    <t>New</t>
    <phoneticPr fontId="61"/>
  </si>
  <si>
    <r>
      <t>19</t>
    </r>
    <r>
      <rPr>
        <sz val="12"/>
        <rFont val="ＭＳ Ｐゴシック"/>
        <family val="2"/>
        <charset val="128"/>
      </rPr>
      <t>→</t>
    </r>
    <r>
      <rPr>
        <sz val="12"/>
        <rFont val="Arial"/>
        <family val="2"/>
      </rPr>
      <t>17</t>
    </r>
    <phoneticPr fontId="61"/>
  </si>
  <si>
    <t>Full Name</t>
    <phoneticPr fontId="61"/>
  </si>
  <si>
    <r>
      <t>New</t>
    </r>
    <r>
      <rPr>
        <sz val="12"/>
        <rFont val="ＭＳ Ｐゴシック"/>
        <family val="2"/>
        <charset val="128"/>
      </rPr>
      <t>→</t>
    </r>
    <r>
      <rPr>
        <sz val="12"/>
        <rFont val="Arial"/>
        <family val="2"/>
      </rPr>
      <t>23</t>
    </r>
    <phoneticPr fontId="61"/>
  </si>
  <si>
    <t>5,16</t>
    <phoneticPr fontId="61"/>
  </si>
  <si>
    <t>〇</t>
    <phoneticPr fontId="61"/>
  </si>
  <si>
    <t>5,9</t>
    <phoneticPr fontId="61"/>
  </si>
  <si>
    <t>1,6</t>
    <phoneticPr fontId="61"/>
  </si>
  <si>
    <t>ブザン 加乙梨</t>
  </si>
  <si>
    <t>5, 11</t>
    <phoneticPr fontId="61"/>
  </si>
  <si>
    <t>B8</t>
    <phoneticPr fontId="61"/>
  </si>
  <si>
    <t>L8,L17</t>
    <phoneticPr fontId="61"/>
  </si>
  <si>
    <t>B17</t>
    <phoneticPr fontId="61"/>
  </si>
  <si>
    <t>6,14</t>
    <phoneticPr fontId="61"/>
  </si>
  <si>
    <r>
      <t>New</t>
    </r>
    <r>
      <rPr>
        <sz val="12"/>
        <rFont val="ＭＳ Ｐゴシック"/>
        <family val="2"/>
        <charset val="128"/>
      </rPr>
      <t>→</t>
    </r>
    <r>
      <rPr>
        <sz val="12"/>
        <rFont val="Arial"/>
        <family val="2"/>
      </rPr>
      <t>27</t>
    </r>
    <phoneticPr fontId="61"/>
  </si>
  <si>
    <r>
      <t>New</t>
    </r>
    <r>
      <rPr>
        <sz val="12"/>
        <rFont val="ＭＳ Ｐゴシック"/>
        <family val="2"/>
        <charset val="128"/>
      </rPr>
      <t>→</t>
    </r>
    <r>
      <rPr>
        <sz val="12"/>
        <rFont val="Arial"/>
        <family val="2"/>
      </rPr>
      <t>34</t>
    </r>
    <phoneticPr fontId="61"/>
  </si>
  <si>
    <r>
      <t>27</t>
    </r>
    <r>
      <rPr>
        <sz val="12"/>
        <rFont val="ＭＳ Ｐゴシック"/>
        <family val="2"/>
        <charset val="128"/>
      </rPr>
      <t>→</t>
    </r>
    <r>
      <rPr>
        <sz val="12"/>
        <rFont val="Arial"/>
        <family val="2"/>
      </rPr>
      <t>20</t>
    </r>
    <r>
      <rPr>
        <sz val="12"/>
        <rFont val="ＭＳ Ｐゴシック"/>
        <family val="2"/>
        <charset val="128"/>
      </rPr>
      <t>→</t>
    </r>
    <r>
      <rPr>
        <sz val="12"/>
        <rFont val="Arial"/>
        <family val="2"/>
      </rPr>
      <t>22</t>
    </r>
    <phoneticPr fontId="61"/>
  </si>
  <si>
    <r>
      <t>36</t>
    </r>
    <r>
      <rPr>
        <sz val="12"/>
        <rFont val="ＭＳ Ｐゴシック"/>
        <family val="2"/>
        <charset val="128"/>
      </rPr>
      <t>→</t>
    </r>
    <r>
      <rPr>
        <sz val="12"/>
        <rFont val="Arial"/>
        <family val="2"/>
      </rPr>
      <t>32</t>
    </r>
    <phoneticPr fontId="61"/>
  </si>
  <si>
    <r>
      <t>New</t>
    </r>
    <r>
      <rPr>
        <sz val="12"/>
        <rFont val="ＭＳ Ｐゴシック"/>
        <family val="2"/>
        <charset val="128"/>
      </rPr>
      <t>→</t>
    </r>
    <r>
      <rPr>
        <sz val="12"/>
        <rFont val="Arial"/>
        <family val="2"/>
      </rPr>
      <t>32</t>
    </r>
    <r>
      <rPr>
        <sz val="12"/>
        <rFont val="ＭＳ Ｐゴシック"/>
        <family val="2"/>
        <charset val="128"/>
      </rPr>
      <t>→</t>
    </r>
    <r>
      <rPr>
        <sz val="12"/>
        <rFont val="Arial"/>
        <family val="2"/>
      </rPr>
      <t>33</t>
    </r>
    <phoneticPr fontId="61"/>
  </si>
  <si>
    <r>
      <t>25</t>
    </r>
    <r>
      <rPr>
        <sz val="12"/>
        <rFont val="ＭＳ Ｐゴシック"/>
        <family val="2"/>
        <charset val="128"/>
      </rPr>
      <t>→</t>
    </r>
    <r>
      <rPr>
        <sz val="12"/>
        <rFont val="Arial"/>
        <family val="2"/>
      </rPr>
      <t>26</t>
    </r>
    <r>
      <rPr>
        <sz val="12"/>
        <rFont val="ＭＳ Ｐゴシック"/>
        <family val="2"/>
        <charset val="128"/>
      </rPr>
      <t>→</t>
    </r>
    <r>
      <rPr>
        <sz val="12"/>
        <rFont val="Arial"/>
        <family val="2"/>
      </rPr>
      <t>19</t>
    </r>
    <phoneticPr fontId="61"/>
  </si>
  <si>
    <r>
      <t>28</t>
    </r>
    <r>
      <rPr>
        <sz val="12"/>
        <rFont val="ＭＳ Ｐゴシック"/>
        <family val="2"/>
        <charset val="128"/>
      </rPr>
      <t>→</t>
    </r>
    <r>
      <rPr>
        <sz val="12"/>
        <rFont val="Arial"/>
        <family val="2"/>
      </rPr>
      <t>24</t>
    </r>
    <r>
      <rPr>
        <sz val="12"/>
        <rFont val="ＭＳ Ｐゴシック"/>
        <family val="2"/>
        <charset val="128"/>
      </rPr>
      <t>→</t>
    </r>
    <r>
      <rPr>
        <sz val="12"/>
        <rFont val="Arial"/>
        <family val="2"/>
      </rPr>
      <t>23</t>
    </r>
    <phoneticPr fontId="61"/>
  </si>
  <si>
    <t>Takahashi Noriko</t>
  </si>
  <si>
    <r>
      <rPr>
        <sz val="12"/>
        <rFont val="ＭＳ ゴシック"/>
        <family val="3"/>
        <charset val="128"/>
      </rPr>
      <t>高橋</t>
    </r>
    <r>
      <rPr>
        <sz val="12"/>
        <rFont val="Arial"/>
        <family val="2"/>
      </rPr>
      <t xml:space="preserve"> </t>
    </r>
    <r>
      <rPr>
        <sz val="12"/>
        <rFont val="ＭＳ ゴシック"/>
        <family val="3"/>
        <charset val="128"/>
      </rPr>
      <t>紀子</t>
    </r>
    <phoneticPr fontId="13"/>
  </si>
  <si>
    <r>
      <t xml:space="preserve">2023 Michigan </t>
    </r>
    <r>
      <rPr>
        <sz val="18"/>
        <rFont val="ＭＳ Ｐゴシック"/>
        <family val="3"/>
        <charset val="128"/>
      </rPr>
      <t>会</t>
    </r>
    <r>
      <rPr>
        <sz val="18"/>
        <rFont val="Arial"/>
        <family val="2"/>
      </rPr>
      <t xml:space="preserve"> </t>
    </r>
    <r>
      <rPr>
        <sz val="18"/>
        <rFont val="ＭＳ Ｐゴシック"/>
        <family val="3"/>
        <charset val="128"/>
      </rPr>
      <t>賞品リスト</t>
    </r>
    <phoneticPr fontId="61"/>
  </si>
  <si>
    <r>
      <rPr>
        <b/>
        <sz val="16"/>
        <color theme="1"/>
        <rFont val="ＭＳ Ｐゴシック"/>
        <family val="3"/>
        <charset val="128"/>
      </rPr>
      <t>順位</t>
    </r>
  </si>
  <si>
    <r>
      <rPr>
        <b/>
        <sz val="16"/>
        <color theme="1"/>
        <rFont val="ＭＳ Ｐゴシック"/>
        <family val="3"/>
        <charset val="128"/>
      </rPr>
      <t>賞金</t>
    </r>
  </si>
  <si>
    <r>
      <t>2023</t>
    </r>
    <r>
      <rPr>
        <b/>
        <sz val="16"/>
        <color theme="1"/>
        <rFont val="ＭＳ Ｐゴシック"/>
        <family val="3"/>
        <charset val="128"/>
      </rPr>
      <t>賞品</t>
    </r>
    <phoneticPr fontId="61"/>
  </si>
  <si>
    <r>
      <rPr>
        <b/>
        <sz val="16"/>
        <color theme="1"/>
        <rFont val="ＭＳ Ｐゴシック"/>
        <family val="3"/>
        <charset val="128"/>
      </rPr>
      <t>協賛</t>
    </r>
  </si>
  <si>
    <r>
      <rPr>
        <b/>
        <sz val="16"/>
        <rFont val="ＭＳ Ｐゴシック"/>
        <family val="3"/>
        <charset val="128"/>
      </rPr>
      <t>氏名</t>
    </r>
    <rPh sb="0" eb="2">
      <t>シメイ</t>
    </rPh>
    <phoneticPr fontId="13"/>
  </si>
  <si>
    <r>
      <rPr>
        <sz val="16"/>
        <rFont val="ＭＳ Ｐゴシック"/>
        <family val="3"/>
        <charset val="128"/>
      </rPr>
      <t>優勝</t>
    </r>
    <rPh sb="0" eb="2">
      <t>ユウショウ</t>
    </rPh>
    <phoneticPr fontId="13"/>
  </si>
  <si>
    <r>
      <rPr>
        <sz val="16"/>
        <rFont val="ＭＳ Ｐゴシック"/>
        <family val="3"/>
        <charset val="128"/>
      </rPr>
      <t>優勝トロフィー＋</t>
    </r>
    <r>
      <rPr>
        <sz val="16"/>
        <rFont val="Arial"/>
        <family val="2"/>
      </rPr>
      <t>VISA</t>
    </r>
    <r>
      <rPr>
        <sz val="16"/>
        <rFont val="ＭＳ Ｐゴシック"/>
        <family val="3"/>
        <charset val="128"/>
      </rPr>
      <t>商品券</t>
    </r>
    <r>
      <rPr>
        <sz val="16"/>
        <rFont val="Arial"/>
        <family val="2"/>
      </rPr>
      <t>$100</t>
    </r>
    <rPh sb="12" eb="15">
      <t>ショウヒンケン</t>
    </rPh>
    <phoneticPr fontId="13"/>
  </si>
  <si>
    <r>
      <rPr>
        <sz val="16"/>
        <color theme="1"/>
        <rFont val="ＭＳ Ｐゴシック"/>
        <family val="3"/>
        <charset val="128"/>
      </rPr>
      <t>準優勝</t>
    </r>
  </si>
  <si>
    <r>
      <t>Golden Fox</t>
    </r>
    <r>
      <rPr>
        <sz val="16"/>
        <rFont val="ＭＳ Ｐゴシック"/>
        <family val="3"/>
        <charset val="128"/>
      </rPr>
      <t>無料プレー券</t>
    </r>
    <phoneticPr fontId="13"/>
  </si>
  <si>
    <r>
      <t>3</t>
    </r>
    <r>
      <rPr>
        <sz val="16"/>
        <color theme="1"/>
        <rFont val="ＭＳ Ｐゴシック"/>
        <family val="3"/>
        <charset val="128"/>
      </rPr>
      <t>位</t>
    </r>
  </si>
  <si>
    <r>
      <t>Pro-V1 1</t>
    </r>
    <r>
      <rPr>
        <sz val="16"/>
        <rFont val="ＭＳ Ｐゴシック"/>
        <family val="3"/>
        <charset val="128"/>
      </rPr>
      <t>ダース</t>
    </r>
    <r>
      <rPr>
        <sz val="16"/>
        <rFont val="Arial"/>
        <family val="2"/>
      </rPr>
      <t xml:space="preserve"> </t>
    </r>
    <phoneticPr fontId="13"/>
  </si>
  <si>
    <r>
      <t>4</t>
    </r>
    <r>
      <rPr>
        <sz val="16"/>
        <color theme="1"/>
        <rFont val="ＭＳ Ｐゴシック"/>
        <family val="3"/>
        <charset val="128"/>
      </rPr>
      <t>位</t>
    </r>
  </si>
  <si>
    <r>
      <rPr>
        <sz val="16"/>
        <rFont val="ＭＳ Ｐゴシック"/>
        <family val="3"/>
        <charset val="128"/>
      </rPr>
      <t>写楽</t>
    </r>
    <r>
      <rPr>
        <sz val="16"/>
        <rFont val="Arial"/>
        <family val="2"/>
      </rPr>
      <t>$50</t>
    </r>
    <r>
      <rPr>
        <sz val="16"/>
        <rFont val="ＭＳ Ｐゴシック"/>
        <family val="3"/>
        <charset val="128"/>
      </rPr>
      <t>食事券</t>
    </r>
    <phoneticPr fontId="13"/>
  </si>
  <si>
    <r>
      <t>5</t>
    </r>
    <r>
      <rPr>
        <sz val="16"/>
        <color theme="1"/>
        <rFont val="ＭＳ Ｐゴシック"/>
        <family val="3"/>
        <charset val="128"/>
      </rPr>
      <t>位</t>
    </r>
  </si>
  <si>
    <r>
      <t>Bi Bim Bap</t>
    </r>
    <r>
      <rPr>
        <sz val="16"/>
        <rFont val="ＭＳ Ｐゴシック"/>
        <family val="3"/>
        <charset val="128"/>
      </rPr>
      <t>食事券</t>
    </r>
    <r>
      <rPr>
        <sz val="16"/>
        <rFont val="Arial"/>
        <family val="2"/>
      </rPr>
      <t>$50</t>
    </r>
    <r>
      <rPr>
        <sz val="16"/>
        <rFont val="ＭＳ Ｐゴシック"/>
        <family val="3"/>
        <charset val="128"/>
      </rPr>
      <t>（</t>
    </r>
    <r>
      <rPr>
        <sz val="16"/>
        <rFont val="Arial"/>
        <family val="2"/>
      </rPr>
      <t>*Oishi</t>
    </r>
    <r>
      <rPr>
        <sz val="16"/>
        <rFont val="ＭＳ Ｐゴシック"/>
        <family val="3"/>
        <charset val="128"/>
      </rPr>
      <t>で使える）</t>
    </r>
    <rPh sb="10" eb="13">
      <t>ショクジケン</t>
    </rPh>
    <rPh sb="24" eb="25">
      <t>ツカ</t>
    </rPh>
    <phoneticPr fontId="13"/>
  </si>
  <si>
    <r>
      <t>6</t>
    </r>
    <r>
      <rPr>
        <sz val="16"/>
        <color theme="1"/>
        <rFont val="ＭＳ Ｐゴシック"/>
        <family val="3"/>
        <charset val="128"/>
      </rPr>
      <t>位</t>
    </r>
  </si>
  <si>
    <r>
      <t xml:space="preserve">Dicks </t>
    </r>
    <r>
      <rPr>
        <sz val="16"/>
        <rFont val="ＭＳ Ｐゴシック"/>
        <family val="3"/>
        <charset val="128"/>
      </rPr>
      <t>商品券</t>
    </r>
    <r>
      <rPr>
        <sz val="16"/>
        <rFont val="Arial"/>
        <family val="2"/>
      </rPr>
      <t xml:space="preserve">$50 </t>
    </r>
    <rPh sb="6" eb="9">
      <t>ショウヒンケン</t>
    </rPh>
    <phoneticPr fontId="13"/>
  </si>
  <si>
    <r>
      <t>7</t>
    </r>
    <r>
      <rPr>
        <sz val="16"/>
        <color theme="1"/>
        <rFont val="ＭＳ Ｐゴシック"/>
        <family val="3"/>
        <charset val="128"/>
      </rPr>
      <t>位</t>
    </r>
  </si>
  <si>
    <r>
      <t xml:space="preserve">Fox Creek </t>
    </r>
    <r>
      <rPr>
        <sz val="16"/>
        <rFont val="ＭＳ Ｐゴシック"/>
        <family val="3"/>
        <charset val="128"/>
      </rPr>
      <t>無料プレー券</t>
    </r>
  </si>
  <si>
    <r>
      <t>8</t>
    </r>
    <r>
      <rPr>
        <sz val="16"/>
        <color theme="1"/>
        <rFont val="ＭＳ Ｐゴシック"/>
        <family val="3"/>
        <charset val="128"/>
      </rPr>
      <t>位</t>
    </r>
  </si>
  <si>
    <r>
      <t xml:space="preserve">One World or Noble Fish </t>
    </r>
    <r>
      <rPr>
        <sz val="16"/>
        <rFont val="ＭＳ Ｐゴシック"/>
        <family val="3"/>
        <charset val="128"/>
      </rPr>
      <t>商品券</t>
    </r>
    <r>
      <rPr>
        <sz val="16"/>
        <rFont val="Arial"/>
        <family val="2"/>
      </rPr>
      <t>$30</t>
    </r>
  </si>
  <si>
    <r>
      <t>9</t>
    </r>
    <r>
      <rPr>
        <sz val="16"/>
        <color theme="1"/>
        <rFont val="ＭＳ Ｐゴシック"/>
        <family val="3"/>
        <charset val="128"/>
      </rPr>
      <t>位</t>
    </r>
  </si>
  <si>
    <r>
      <t>VISA</t>
    </r>
    <r>
      <rPr>
        <sz val="16"/>
        <rFont val="ＭＳ Ｐゴシック"/>
        <family val="3"/>
        <charset val="128"/>
      </rPr>
      <t>商品券＄</t>
    </r>
    <r>
      <rPr>
        <sz val="16"/>
        <rFont val="Arial"/>
        <family val="2"/>
      </rPr>
      <t>25</t>
    </r>
    <phoneticPr fontId="13"/>
  </si>
  <si>
    <r>
      <t>10</t>
    </r>
    <r>
      <rPr>
        <sz val="16"/>
        <color theme="1"/>
        <rFont val="ＭＳ Ｐゴシック"/>
        <family val="3"/>
        <charset val="128"/>
      </rPr>
      <t>位</t>
    </r>
  </si>
  <si>
    <r>
      <rPr>
        <sz val="16"/>
        <rFont val="ＭＳ Ｐゴシック"/>
        <family val="3"/>
        <charset val="128"/>
      </rPr>
      <t>スタバ券</t>
    </r>
    <r>
      <rPr>
        <sz val="16"/>
        <rFont val="Arial"/>
        <family val="2"/>
      </rPr>
      <t>$20</t>
    </r>
  </si>
  <si>
    <r>
      <t>11</t>
    </r>
    <r>
      <rPr>
        <sz val="16"/>
        <color theme="1"/>
        <rFont val="ＭＳ Ｐゴシック"/>
        <family val="3"/>
        <charset val="128"/>
      </rPr>
      <t>位</t>
    </r>
  </si>
  <si>
    <r>
      <t>Strategic Fox</t>
    </r>
    <r>
      <rPr>
        <sz val="16"/>
        <rFont val="ＭＳ Ｐゴシック"/>
        <family val="3"/>
        <charset val="128"/>
      </rPr>
      <t>無料プレー券</t>
    </r>
    <phoneticPr fontId="13"/>
  </si>
  <si>
    <r>
      <t>12</t>
    </r>
    <r>
      <rPr>
        <sz val="16"/>
        <color theme="1"/>
        <rFont val="ＭＳ Ｐゴシック"/>
        <family val="3"/>
        <charset val="128"/>
      </rPr>
      <t>位</t>
    </r>
  </si>
  <si>
    <r>
      <t>Ball</t>
    </r>
    <r>
      <rPr>
        <sz val="16"/>
        <rFont val="ＭＳ Ｐゴシック"/>
        <family val="3"/>
        <charset val="128"/>
      </rPr>
      <t>　</t>
    </r>
    <r>
      <rPr>
        <sz val="16"/>
        <rFont val="Arial"/>
        <family val="2"/>
      </rPr>
      <t>2</t>
    </r>
    <r>
      <rPr>
        <sz val="16"/>
        <rFont val="ＭＳ Ｐゴシック"/>
        <family val="3"/>
        <charset val="128"/>
      </rPr>
      <t>スリーブ</t>
    </r>
    <phoneticPr fontId="61"/>
  </si>
  <si>
    <r>
      <rPr>
        <sz val="16"/>
        <rFont val="ＭＳ Ｐゴシック"/>
        <family val="3"/>
        <charset val="128"/>
      </rPr>
      <t>住友商事</t>
    </r>
    <rPh sb="2" eb="4">
      <t>ショウジ</t>
    </rPh>
    <phoneticPr fontId="61"/>
  </si>
  <si>
    <r>
      <t>13</t>
    </r>
    <r>
      <rPr>
        <sz val="16"/>
        <color theme="1"/>
        <rFont val="ＭＳ Ｐゴシック"/>
        <family val="3"/>
        <charset val="128"/>
      </rPr>
      <t>位</t>
    </r>
  </si>
  <si>
    <r>
      <t>14</t>
    </r>
    <r>
      <rPr>
        <sz val="16"/>
        <color theme="1"/>
        <rFont val="ＭＳ Ｐゴシック"/>
        <family val="3"/>
        <charset val="128"/>
      </rPr>
      <t>位</t>
    </r>
  </si>
  <si>
    <r>
      <t>15</t>
    </r>
    <r>
      <rPr>
        <sz val="16"/>
        <color theme="1"/>
        <rFont val="ＭＳ Ｐゴシック"/>
        <family val="3"/>
        <charset val="128"/>
      </rPr>
      <t>位</t>
    </r>
    <rPh sb="2" eb="3">
      <t>イ</t>
    </rPh>
    <phoneticPr fontId="13"/>
  </si>
  <si>
    <r>
      <t>16</t>
    </r>
    <r>
      <rPr>
        <sz val="16"/>
        <color theme="1"/>
        <rFont val="ＭＳ Ｐゴシック"/>
        <family val="3"/>
        <charset val="128"/>
      </rPr>
      <t>位</t>
    </r>
    <rPh sb="2" eb="3">
      <t>イ</t>
    </rPh>
    <phoneticPr fontId="13"/>
  </si>
  <si>
    <r>
      <t>17</t>
    </r>
    <r>
      <rPr>
        <sz val="16"/>
        <color theme="1"/>
        <rFont val="ＭＳ Ｐゴシック"/>
        <family val="3"/>
        <charset val="128"/>
      </rPr>
      <t>位</t>
    </r>
    <rPh sb="2" eb="3">
      <t>イ</t>
    </rPh>
    <phoneticPr fontId="13"/>
  </si>
  <si>
    <r>
      <t>18</t>
    </r>
    <r>
      <rPr>
        <sz val="16"/>
        <color theme="1"/>
        <rFont val="ＭＳ Ｐゴシック"/>
        <family val="3"/>
        <charset val="128"/>
      </rPr>
      <t>位</t>
    </r>
    <rPh sb="2" eb="3">
      <t>イ</t>
    </rPh>
    <phoneticPr fontId="13"/>
  </si>
  <si>
    <r>
      <t>19</t>
    </r>
    <r>
      <rPr>
        <sz val="16"/>
        <color theme="1"/>
        <rFont val="ＭＳ Ｐゴシック"/>
        <family val="3"/>
        <charset val="128"/>
      </rPr>
      <t>位</t>
    </r>
    <rPh sb="2" eb="3">
      <t>イ</t>
    </rPh>
    <phoneticPr fontId="13"/>
  </si>
  <si>
    <r>
      <t>20</t>
    </r>
    <r>
      <rPr>
        <sz val="16"/>
        <color theme="1"/>
        <rFont val="ＭＳ Ｐゴシック"/>
        <family val="3"/>
        <charset val="128"/>
      </rPr>
      <t>位</t>
    </r>
    <rPh sb="2" eb="3">
      <t>イ</t>
    </rPh>
    <phoneticPr fontId="13"/>
  </si>
  <si>
    <r>
      <rPr>
        <sz val="16"/>
        <color theme="1"/>
        <rFont val="ＭＳ Ｐゴシック"/>
        <family val="3"/>
        <charset val="128"/>
      </rPr>
      <t>野菜エコパック（</t>
    </r>
    <r>
      <rPr>
        <sz val="16"/>
        <color theme="1"/>
        <rFont val="Arial"/>
        <family val="2"/>
      </rPr>
      <t>3</t>
    </r>
    <r>
      <rPr>
        <sz val="16"/>
        <color theme="1"/>
        <rFont val="ＭＳ Ｐゴシック"/>
        <family val="3"/>
        <charset val="128"/>
      </rPr>
      <t>袋）</t>
    </r>
    <rPh sb="0" eb="2">
      <t>ヤサイ</t>
    </rPh>
    <rPh sb="9" eb="10">
      <t>フクロ</t>
    </rPh>
    <phoneticPr fontId="13"/>
  </si>
  <si>
    <r>
      <rPr>
        <sz val="16"/>
        <color theme="1"/>
        <rFont val="ＭＳ Ｐゴシック"/>
        <family val="3"/>
        <charset val="128"/>
      </rPr>
      <t>住友ベークライト</t>
    </r>
  </si>
  <si>
    <r>
      <t>21</t>
    </r>
    <r>
      <rPr>
        <sz val="16"/>
        <color theme="1"/>
        <rFont val="ＭＳ Ｐゴシック"/>
        <family val="3"/>
        <charset val="128"/>
      </rPr>
      <t>位</t>
    </r>
    <rPh sb="2" eb="3">
      <t>イ</t>
    </rPh>
    <phoneticPr fontId="13"/>
  </si>
  <si>
    <r>
      <t>22</t>
    </r>
    <r>
      <rPr>
        <sz val="16"/>
        <color theme="1"/>
        <rFont val="ＭＳ Ｐゴシック"/>
        <family val="3"/>
        <charset val="128"/>
      </rPr>
      <t>位</t>
    </r>
    <rPh sb="2" eb="3">
      <t>イ</t>
    </rPh>
    <phoneticPr fontId="13"/>
  </si>
  <si>
    <r>
      <t>23</t>
    </r>
    <r>
      <rPr>
        <sz val="16"/>
        <color theme="1"/>
        <rFont val="ＭＳ Ｐゴシック"/>
        <family val="3"/>
        <charset val="128"/>
      </rPr>
      <t>位</t>
    </r>
    <rPh sb="2" eb="3">
      <t>イ</t>
    </rPh>
    <phoneticPr fontId="13"/>
  </si>
  <si>
    <r>
      <t>Fumi</t>
    </r>
    <r>
      <rPr>
        <sz val="16"/>
        <color theme="1"/>
        <rFont val="ＭＳ Ｐゴシック"/>
        <family val="3"/>
        <charset val="128"/>
      </rPr>
      <t>食事券＄</t>
    </r>
    <r>
      <rPr>
        <sz val="16"/>
        <color theme="1"/>
        <rFont val="Arial"/>
        <family val="2"/>
      </rPr>
      <t>25</t>
    </r>
    <rPh sb="4" eb="7">
      <t>ショクジケン</t>
    </rPh>
    <phoneticPr fontId="13"/>
  </si>
  <si>
    <r>
      <t>24</t>
    </r>
    <r>
      <rPr>
        <sz val="16"/>
        <color theme="1"/>
        <rFont val="ＭＳ Ｐゴシック"/>
        <family val="3"/>
        <charset val="128"/>
      </rPr>
      <t>位</t>
    </r>
    <rPh sb="2" eb="3">
      <t>イ</t>
    </rPh>
    <phoneticPr fontId="13"/>
  </si>
  <si>
    <r>
      <t>25</t>
    </r>
    <r>
      <rPr>
        <sz val="16"/>
        <color theme="1"/>
        <rFont val="ＭＳ Ｐゴシック"/>
        <family val="3"/>
        <charset val="128"/>
      </rPr>
      <t>位</t>
    </r>
    <rPh sb="2" eb="3">
      <t>イ</t>
    </rPh>
    <phoneticPr fontId="13"/>
  </si>
  <si>
    <r>
      <t>26</t>
    </r>
    <r>
      <rPr>
        <sz val="16"/>
        <color theme="1"/>
        <rFont val="ＭＳ Ｐゴシック"/>
        <family val="3"/>
        <charset val="128"/>
      </rPr>
      <t>位</t>
    </r>
    <rPh sb="2" eb="3">
      <t>イ</t>
    </rPh>
    <phoneticPr fontId="13"/>
  </si>
  <si>
    <r>
      <t>27</t>
    </r>
    <r>
      <rPr>
        <sz val="16"/>
        <color theme="1"/>
        <rFont val="ＭＳ Ｐゴシック"/>
        <family val="3"/>
        <charset val="128"/>
      </rPr>
      <t>位</t>
    </r>
    <rPh sb="2" eb="3">
      <t>イ</t>
    </rPh>
    <phoneticPr fontId="13"/>
  </si>
  <si>
    <r>
      <t>28</t>
    </r>
    <r>
      <rPr>
        <sz val="16"/>
        <color theme="1"/>
        <rFont val="ＭＳ Ｐゴシック"/>
        <family val="3"/>
        <charset val="128"/>
      </rPr>
      <t>位</t>
    </r>
    <rPh sb="2" eb="3">
      <t>イ</t>
    </rPh>
    <phoneticPr fontId="13"/>
  </si>
  <si>
    <r>
      <t>29</t>
    </r>
    <r>
      <rPr>
        <sz val="16"/>
        <color theme="1"/>
        <rFont val="ＭＳ Ｐゴシック"/>
        <family val="3"/>
        <charset val="128"/>
      </rPr>
      <t>位</t>
    </r>
    <rPh sb="2" eb="3">
      <t>イ</t>
    </rPh>
    <phoneticPr fontId="13"/>
  </si>
  <si>
    <r>
      <t>Bento39</t>
    </r>
    <r>
      <rPr>
        <sz val="16"/>
        <color theme="1"/>
        <rFont val="ＭＳ Ｐゴシック"/>
        <family val="3"/>
        <charset val="128"/>
      </rPr>
      <t>何でも弁当無料券</t>
    </r>
    <phoneticPr fontId="61"/>
  </si>
  <si>
    <r>
      <t>30</t>
    </r>
    <r>
      <rPr>
        <sz val="16"/>
        <color theme="1"/>
        <rFont val="ＭＳ Ｐゴシック"/>
        <family val="3"/>
        <charset val="128"/>
      </rPr>
      <t>位</t>
    </r>
    <rPh sb="2" eb="3">
      <t>イ</t>
    </rPh>
    <phoneticPr fontId="13"/>
  </si>
  <si>
    <r>
      <t>31</t>
    </r>
    <r>
      <rPr>
        <sz val="16"/>
        <color theme="1"/>
        <rFont val="ＭＳ Ｐゴシック"/>
        <family val="3"/>
        <charset val="128"/>
      </rPr>
      <t>位</t>
    </r>
    <rPh sb="2" eb="3">
      <t>イ</t>
    </rPh>
    <phoneticPr fontId="13"/>
  </si>
  <si>
    <r>
      <t>32</t>
    </r>
    <r>
      <rPr>
        <sz val="16"/>
        <color theme="1"/>
        <rFont val="ＭＳ Ｐゴシック"/>
        <family val="3"/>
        <charset val="128"/>
      </rPr>
      <t>位</t>
    </r>
    <rPh sb="2" eb="3">
      <t>イ</t>
    </rPh>
    <phoneticPr fontId="13"/>
  </si>
  <si>
    <r>
      <t>33</t>
    </r>
    <r>
      <rPr>
        <sz val="16"/>
        <color theme="1"/>
        <rFont val="ＭＳ Ｐゴシック"/>
        <family val="3"/>
        <charset val="128"/>
      </rPr>
      <t>位</t>
    </r>
    <rPh sb="2" eb="3">
      <t>イ</t>
    </rPh>
    <phoneticPr fontId="13"/>
  </si>
  <si>
    <r>
      <t>34</t>
    </r>
    <r>
      <rPr>
        <sz val="16"/>
        <color theme="1"/>
        <rFont val="ＭＳ Ｐゴシック"/>
        <family val="3"/>
        <charset val="128"/>
      </rPr>
      <t>位</t>
    </r>
    <rPh sb="2" eb="3">
      <t>イ</t>
    </rPh>
    <phoneticPr fontId="13"/>
  </si>
  <si>
    <r>
      <t>35</t>
    </r>
    <r>
      <rPr>
        <sz val="16"/>
        <color theme="1"/>
        <rFont val="ＭＳ Ｐゴシック"/>
        <family val="3"/>
        <charset val="128"/>
      </rPr>
      <t>位</t>
    </r>
    <rPh sb="2" eb="3">
      <t>イ</t>
    </rPh>
    <phoneticPr fontId="13"/>
  </si>
  <si>
    <r>
      <t>36</t>
    </r>
    <r>
      <rPr>
        <sz val="16"/>
        <color theme="1"/>
        <rFont val="ＭＳ Ｐゴシック"/>
        <family val="3"/>
        <charset val="128"/>
      </rPr>
      <t>位</t>
    </r>
    <rPh sb="2" eb="3">
      <t>イ</t>
    </rPh>
    <phoneticPr fontId="13"/>
  </si>
  <si>
    <r>
      <rPr>
        <sz val="16"/>
        <color theme="1"/>
        <rFont val="ＭＳ Ｐゴシック"/>
        <family val="3"/>
        <charset val="128"/>
      </rPr>
      <t>ゲスト</t>
    </r>
    <phoneticPr fontId="61"/>
  </si>
  <si>
    <r>
      <rPr>
        <sz val="16"/>
        <rFont val="ＭＳ Ｐゴシック"/>
        <family val="3"/>
        <charset val="128"/>
      </rPr>
      <t>アメリカ生活？英語？なんでやねん！（書籍）</t>
    </r>
    <rPh sb="18" eb="20">
      <t>ショセキ</t>
    </rPh>
    <phoneticPr fontId="61"/>
  </si>
  <si>
    <r>
      <rPr>
        <sz val="16"/>
        <rFont val="ＭＳ Ｐゴシック"/>
        <family val="3"/>
        <charset val="128"/>
      </rPr>
      <t>和田</t>
    </r>
    <r>
      <rPr>
        <sz val="16"/>
        <rFont val="Arial"/>
        <family val="2"/>
      </rPr>
      <t xml:space="preserve"> </t>
    </r>
    <r>
      <rPr>
        <sz val="16"/>
        <rFont val="ＭＳ Ｐゴシック"/>
        <family val="3"/>
        <charset val="128"/>
      </rPr>
      <t>徹</t>
    </r>
  </si>
  <si>
    <r>
      <rPr>
        <sz val="16"/>
        <rFont val="ＭＳ Ｐゴシック"/>
        <family val="3"/>
        <charset val="128"/>
      </rPr>
      <t>アメリカの銃社会で生活？（書籍）</t>
    </r>
  </si>
  <si>
    <r>
      <rPr>
        <sz val="16"/>
        <rFont val="ＭＳ Ｐゴシック"/>
        <family val="3"/>
        <charset val="128"/>
      </rPr>
      <t>海老原</t>
    </r>
    <r>
      <rPr>
        <sz val="16"/>
        <rFont val="Arial"/>
        <family val="2"/>
      </rPr>
      <t xml:space="preserve"> </t>
    </r>
    <r>
      <rPr>
        <sz val="16"/>
        <rFont val="ＭＳ Ｐゴシック"/>
        <family val="3"/>
        <charset val="128"/>
      </rPr>
      <t>強</t>
    </r>
  </si>
  <si>
    <r>
      <rPr>
        <sz val="16"/>
        <color theme="1"/>
        <rFont val="ＭＳ Ｐゴシック"/>
        <family val="3"/>
        <charset val="128"/>
      </rPr>
      <t>ブービー</t>
    </r>
  </si>
  <si>
    <r>
      <rPr>
        <sz val="16"/>
        <rFont val="ＭＳ Ｐゴシック"/>
        <family val="3"/>
        <charset val="128"/>
      </rPr>
      <t>南本</t>
    </r>
    <r>
      <rPr>
        <sz val="16"/>
        <rFont val="Arial"/>
        <family val="2"/>
      </rPr>
      <t xml:space="preserve"> </t>
    </r>
    <r>
      <rPr>
        <sz val="16"/>
        <rFont val="ＭＳ Ｐゴシック"/>
        <family val="3"/>
        <charset val="128"/>
      </rPr>
      <t>祐樹</t>
    </r>
  </si>
  <si>
    <r>
      <rPr>
        <sz val="16"/>
        <color theme="1"/>
        <rFont val="ＭＳ Ｐゴシック"/>
        <family val="3"/>
        <charset val="128"/>
      </rPr>
      <t>ベスグロ</t>
    </r>
  </si>
  <si>
    <r>
      <rPr>
        <sz val="16"/>
        <rFont val="ＭＳ Ｐゴシック"/>
        <family val="3"/>
        <charset val="128"/>
      </rPr>
      <t>李</t>
    </r>
    <r>
      <rPr>
        <sz val="16"/>
        <rFont val="Arial"/>
        <family val="2"/>
      </rPr>
      <t xml:space="preserve"> </t>
    </r>
    <r>
      <rPr>
        <sz val="16"/>
        <rFont val="ＭＳ Ｐゴシック"/>
        <family val="3"/>
        <charset val="128"/>
      </rPr>
      <t>圭夏</t>
    </r>
  </si>
  <si>
    <r>
      <rPr>
        <sz val="16"/>
        <color theme="1"/>
        <rFont val="ＭＳ Ｐゴシック"/>
        <family val="3"/>
        <charset val="128"/>
      </rPr>
      <t>ゲスト賞</t>
    </r>
    <rPh sb="3" eb="4">
      <t>ショウ</t>
    </rPh>
    <phoneticPr fontId="61"/>
  </si>
  <si>
    <r>
      <rPr>
        <sz val="16"/>
        <color theme="1"/>
        <rFont val="ＭＳ Ｐゴシック"/>
        <family val="3"/>
        <charset val="128"/>
      </rPr>
      <t>寿司デン</t>
    </r>
    <r>
      <rPr>
        <sz val="16"/>
        <color theme="1"/>
        <rFont val="Arial"/>
        <family val="2"/>
      </rPr>
      <t>20%</t>
    </r>
    <r>
      <rPr>
        <sz val="16"/>
        <color theme="1"/>
        <rFont val="ＭＳ Ｐゴシック"/>
        <family val="3"/>
        <charset val="128"/>
      </rPr>
      <t>割引クーポン（年末迄有効）</t>
    </r>
    <rPh sb="14" eb="16">
      <t>ネンマツ</t>
    </rPh>
    <rPh sb="16" eb="17">
      <t>マデ</t>
    </rPh>
    <rPh sb="17" eb="19">
      <t>ユウコウ</t>
    </rPh>
    <phoneticPr fontId="13"/>
  </si>
  <si>
    <r>
      <rPr>
        <sz val="16"/>
        <rFont val="ＭＳ Ｐゴシック"/>
        <family val="3"/>
        <charset val="128"/>
      </rPr>
      <t>バーディー賞</t>
    </r>
    <rPh sb="5" eb="6">
      <t>ショウ</t>
    </rPh>
    <phoneticPr fontId="13"/>
  </si>
  <si>
    <r>
      <rPr>
        <sz val="16"/>
        <rFont val="ＭＳ Ｐゴシック"/>
        <family val="3"/>
        <charset val="128"/>
      </rPr>
      <t>長倉プロ</t>
    </r>
    <rPh sb="0" eb="2">
      <t>ナガクラ</t>
    </rPh>
    <phoneticPr fontId="13"/>
  </si>
  <si>
    <r>
      <rPr>
        <sz val="16"/>
        <rFont val="ＭＳ Ｐゴシック"/>
        <family val="3"/>
        <charset val="128"/>
      </rPr>
      <t>バーディー最多賞（月例）　</t>
    </r>
    <rPh sb="5" eb="8">
      <t>サイタショウ</t>
    </rPh>
    <rPh sb="9" eb="11">
      <t>ゲツレイ</t>
    </rPh>
    <phoneticPr fontId="13"/>
  </si>
  <si>
    <r>
      <t>Amazon</t>
    </r>
    <r>
      <rPr>
        <sz val="16"/>
        <rFont val="ＭＳ Ｐゴシック"/>
        <family val="3"/>
        <charset val="128"/>
      </rPr>
      <t>ギフト券</t>
    </r>
    <r>
      <rPr>
        <sz val="16"/>
        <rFont val="Arial"/>
        <family val="2"/>
      </rPr>
      <t>$20</t>
    </r>
    <rPh sb="9" eb="10">
      <t>ケン</t>
    </rPh>
    <phoneticPr fontId="13"/>
  </si>
  <si>
    <r>
      <rPr>
        <sz val="16"/>
        <rFont val="ＭＳ Ｐゴシック"/>
        <family val="3"/>
        <charset val="128"/>
      </rPr>
      <t>なし</t>
    </r>
    <phoneticPr fontId="61"/>
  </si>
  <si>
    <r>
      <t>New</t>
    </r>
    <r>
      <rPr>
        <sz val="12"/>
        <rFont val="ＭＳ Ｐゴシック"/>
        <family val="2"/>
        <charset val="128"/>
      </rPr>
      <t>→</t>
    </r>
    <r>
      <rPr>
        <sz val="12"/>
        <rFont val="Arial"/>
        <family val="2"/>
      </rPr>
      <t>25</t>
    </r>
    <phoneticPr fontId="61"/>
  </si>
  <si>
    <t xml:space="preserve"> MICHIGAN KAI  PAIRING for OCTOBER 2023</t>
  </si>
  <si>
    <t>後半グループ 7～12の方々は、                                                                                                                                                                                                         10:50AM迄に受け付けを完了して下さい。                                                                                                                                                                                                                (受付開始は、10:30AM～＠クラブハウス内。) 11:10AM頃、練習グリーン前に集合お願いします。朝会実施と集合写真を撮影する予定。</t>
  </si>
  <si>
    <t>Hiruma</t>
  </si>
  <si>
    <t>Masato</t>
  </si>
  <si>
    <t>TACHI-S ENGINEERING U.S.A INC.</t>
  </si>
  <si>
    <t>KURABE AMERICA CORPORATION</t>
    <phoneticPr fontId="53"/>
  </si>
  <si>
    <t>Kanehiro</t>
    <phoneticPr fontId="55"/>
  </si>
  <si>
    <t>Masato</t>
    <phoneticPr fontId="55"/>
  </si>
  <si>
    <t>Takahashi</t>
    <phoneticPr fontId="79"/>
  </si>
  <si>
    <t>Noriko</t>
    <phoneticPr fontId="79"/>
  </si>
  <si>
    <t>TOYODA GOSEI NORTH AMERICA CORPORATION</t>
  </si>
  <si>
    <r>
      <t xml:space="preserve">2) </t>
    </r>
    <r>
      <rPr>
        <b/>
        <sz val="11"/>
        <rFont val="ＭＳ Ｐゴシック"/>
        <family val="2"/>
        <scheme val="minor"/>
      </rPr>
      <t>後半グループ 7～12</t>
    </r>
    <r>
      <rPr>
        <sz val="11"/>
        <rFont val="ＭＳ Ｐゴシック"/>
        <family val="2"/>
        <scheme val="minor"/>
      </rPr>
      <t>の方々は、</t>
    </r>
    <r>
      <rPr>
        <b/>
        <sz val="11"/>
        <rFont val="ＭＳ Ｐゴシック"/>
        <family val="2"/>
        <scheme val="minor"/>
      </rPr>
      <t>10:50AM迄に受け付けを完了</t>
    </r>
    <r>
      <rPr>
        <sz val="11"/>
        <rFont val="ＭＳ Ｐゴシック"/>
        <family val="2"/>
        <scheme val="minor"/>
      </rPr>
      <t>して下さい。(受付開始は、</t>
    </r>
    <r>
      <rPr>
        <b/>
        <sz val="11"/>
        <rFont val="ＭＳ Ｐゴシック"/>
        <family val="2"/>
        <scheme val="minor"/>
      </rPr>
      <t>10:30AM</t>
    </r>
    <r>
      <rPr>
        <sz val="11"/>
        <rFont val="ＭＳ Ｐゴシック"/>
        <family val="2"/>
        <scheme val="minor"/>
      </rPr>
      <t>～＠クラブハウス内。)</t>
    </r>
    <r>
      <rPr>
        <b/>
        <sz val="11"/>
        <rFont val="ＭＳ Ｐゴシック"/>
        <family val="2"/>
        <scheme val="minor"/>
      </rPr>
      <t>11:10AM頃</t>
    </r>
    <r>
      <rPr>
        <sz val="11"/>
        <rFont val="ＭＳ Ｐゴシック"/>
        <family val="2"/>
        <scheme val="minor"/>
      </rPr>
      <t>、練習グリーン前に集合お願いします。朝会実施と集合写真を撮影する予定。</t>
    </r>
  </si>
  <si>
    <t>4) 1～12までの組番号の書かれたスコアカードが各カートのハンドルにありますので、間違えないように自分の組番号のカートをご使用下さい。</t>
  </si>
  <si>
    <t xml:space="preserve">7) ドラコンの旗回収（男女別）‥ 8番:、17番の回収担当は、グループ 12エチケットリーダーの湯澤さん。 </t>
  </si>
  <si>
    <t>8) ニアピンの旗回収（男女混合）‥ 3番、6番、12番、14番の回収担当は、グループ12のエチケットリーダーの湯澤さん。</t>
  </si>
  <si>
    <r>
      <t>16) ローカル・ルールがありますので、事前に配布された資料及び、HP上の説明内容をよく読んで把握しておいて下さい。　</t>
    </r>
    <r>
      <rPr>
        <u/>
        <sz val="11"/>
        <color rgb="FF0070C0"/>
        <rFont val="ＭＳ Ｐゴシック"/>
        <family val="3"/>
        <charset val="128"/>
        <scheme val="minor"/>
      </rPr>
      <t>http://michigan-kai.com/playrule.htm</t>
    </r>
    <r>
      <rPr>
        <sz val="11"/>
        <color theme="1"/>
        <rFont val="ＭＳ Ｐゴシック"/>
        <family val="3"/>
        <charset val="128"/>
        <scheme val="minor"/>
      </rPr>
      <t>　</t>
    </r>
  </si>
  <si>
    <t>Cho</t>
    <phoneticPr fontId="61"/>
  </si>
  <si>
    <t>41位</t>
    <rPh sb="2" eb="3">
      <t>イ</t>
    </rPh>
    <phoneticPr fontId="13"/>
  </si>
  <si>
    <t>40位（ブービー）</t>
    <rPh sb="2" eb="3">
      <t>イ</t>
    </rPh>
    <phoneticPr fontId="13"/>
  </si>
  <si>
    <t>比留間 雅人</t>
    <phoneticPr fontId="13"/>
  </si>
  <si>
    <t>Hiruma Masato</t>
  </si>
  <si>
    <t>5,8,13</t>
    <phoneticPr fontId="61"/>
  </si>
  <si>
    <t>〇</t>
    <phoneticPr fontId="61"/>
  </si>
  <si>
    <t>比留間 雅人</t>
  </si>
  <si>
    <t>野菜エコパック（1袋）</t>
    <rPh sb="0" eb="2">
      <t>ヤサイ</t>
    </rPh>
    <rPh sb="9" eb="10">
      <t>フクロ</t>
    </rPh>
    <phoneticPr fontId="13"/>
  </si>
  <si>
    <t>クラベ</t>
    <phoneticPr fontId="61"/>
  </si>
  <si>
    <t>4名</t>
    <rPh sb="1" eb="2">
      <t>メイ</t>
    </rPh>
    <phoneticPr fontId="61"/>
  </si>
  <si>
    <t>記入漏れ</t>
    <rPh sb="0" eb="3">
      <t>キニュウモ</t>
    </rPh>
    <phoneticPr fontId="61"/>
  </si>
  <si>
    <t>L17</t>
    <phoneticPr fontId="61"/>
  </si>
  <si>
    <t>L8</t>
    <phoneticPr fontId="61"/>
  </si>
  <si>
    <t>6,14</t>
    <phoneticPr fontId="61"/>
  </si>
  <si>
    <t>B8,B17</t>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</si>
</sst>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24" formatCode="\$#,##0_);[Red]\(\$#,##0\)"/>
    <numFmt numFmtId="176" formatCode="&quot;¥&quot;#,##0;[Red]\-&quot;¥&quot;#,##0"/>
    <numFmt numFmtId="177" formatCode="&quot;¥&quot;#,##0.00;[Red]\-&quot;¥&quot;#,##0.00"/>
    <numFmt numFmtId="178" formatCode="#,##0;\-#,##0;&quot;-&quot;"/>
    <numFmt numFmtId="179" formatCode="0.000_)"/>
    <numFmt numFmtId="180" formatCode="#,##0.0_);[Red]\(#,##0.0\)"/>
    <numFmt numFmtId="181" formatCode="0.00_)"/>
    <numFmt numFmtId="182" formatCode="0.0"/>
    <numFmt numFmtId="183" formatCode="&quot;$&quot;#,##0_);[Red]\(&quot;$&quot;#,##0\)"/>
    <numFmt numFmtId="184" formatCode="m/d/yyyy;@"/>
    <numFmt numFmtId="185" formatCode="0_);[Red]\(0\)"/>
  </numFmts>
  <fonts count="18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b/>
      <sz val="14"/>
      <color indexed="12"/>
      <name val="Arial"/>
      <family val="2"/>
    </font>
    <font>
      <sz val="6"/>
      <name val="Calibri"/>
      <family val="2"/>
    </font>
    <font>
      <sz val="6"/>
      <name val="ＭＳ Ｐゴシック"/>
      <family val="3"/>
      <charset val="128"/>
    </font>
    <font>
      <b/>
      <sz val="14"/>
      <color indexed="12"/>
      <name val="ＭＳ Ｐゴシック"/>
      <family val="3"/>
      <charset val="128"/>
    </font>
    <font>
      <u/>
      <sz val="11"/>
      <color indexed="12"/>
      <name val="ＭＳ Ｐゴシック"/>
      <family val="3"/>
      <charset val="128"/>
    </font>
    <font>
      <b/>
      <sz val="16"/>
      <name val="Arial"/>
      <family val="2"/>
    </font>
    <font>
      <sz val="11"/>
      <color indexed="8"/>
      <name val="Arial"/>
      <family val="2"/>
    </font>
    <font>
      <sz val="11"/>
      <name val="Arial"/>
      <family val="2"/>
    </font>
    <font>
      <sz val="12"/>
      <name val="ＭＳ Ｐゴシック"/>
      <family val="3"/>
      <charset val="128"/>
    </font>
    <font>
      <sz val="12"/>
      <name val="Arial"/>
      <family val="2"/>
    </font>
    <font>
      <sz val="14"/>
      <color indexed="8"/>
      <name val="Calibri"/>
      <family val="2"/>
    </font>
    <font>
      <sz val="11"/>
      <name val="ＭＳ Ｐゴシック"/>
      <family val="3"/>
      <charset val="128"/>
    </font>
    <font>
      <sz val="10"/>
      <color indexed="8"/>
      <name val="Arial"/>
      <family val="2"/>
    </font>
    <font>
      <sz val="11"/>
      <color indexed="8"/>
      <name val="ＭＳ Ｐゴシック"/>
      <family val="3"/>
      <charset val="128"/>
    </font>
    <font>
      <sz val="11"/>
      <color indexed="9"/>
      <name val="ＭＳ Ｐゴシック"/>
      <family val="3"/>
      <charset val="128"/>
    </font>
    <font>
      <sz val="10"/>
      <color indexed="8"/>
      <name val="Arial"/>
      <family val="2"/>
    </font>
    <font>
      <sz val="11"/>
      <name val="Tms Rmn"/>
      <family val="1"/>
    </font>
    <font>
      <sz val="11"/>
      <name val="ＭＳ ゴシック"/>
      <family val="3"/>
      <charset val="128"/>
    </font>
    <font>
      <sz val="8"/>
      <name val="Arial"/>
      <family val="2"/>
    </font>
    <font>
      <b/>
      <sz val="12"/>
      <name val="Arial"/>
      <family val="2"/>
    </font>
    <font>
      <sz val="7"/>
      <name val="Small Fonts"/>
      <family val="2"/>
    </font>
    <font>
      <b/>
      <i/>
      <sz val="16"/>
      <name val="Helv"/>
      <family val="2"/>
    </font>
    <font>
      <sz val="10"/>
      <name val="Arial"/>
      <family val="2"/>
    </font>
    <font>
      <b/>
      <i/>
      <sz val="9"/>
      <color indexed="9"/>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7.5"/>
      <color indexed="12"/>
      <name val="Arial"/>
      <family val="2"/>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明朝"/>
      <family val="1"/>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name val="Arial"/>
      <family val="2"/>
    </font>
    <font>
      <sz val="11"/>
      <color theme="1"/>
      <name val="ＭＳ Ｐゴシック"/>
      <family val="3"/>
      <charset val="128"/>
      <scheme val="minor"/>
    </font>
    <font>
      <sz val="11"/>
      <color theme="1"/>
      <name val="ＭＳ Ｐゴシック"/>
      <family val="2"/>
      <charset val="128"/>
      <scheme val="minor"/>
    </font>
    <font>
      <sz val="12"/>
      <color theme="1"/>
      <name val="Arial"/>
      <family val="2"/>
    </font>
    <font>
      <sz val="12"/>
      <color rgb="FF000000"/>
      <name val="Arial"/>
      <family val="2"/>
    </font>
    <font>
      <sz val="11"/>
      <color rgb="FFFF0000"/>
      <name val="Arial"/>
      <family val="2"/>
    </font>
    <font>
      <sz val="11"/>
      <color theme="1"/>
      <name val="Arial"/>
      <family val="2"/>
    </font>
    <font>
      <b/>
      <sz val="11"/>
      <color rgb="FF000000"/>
      <name val="Arial"/>
      <family val="2"/>
    </font>
    <font>
      <sz val="12"/>
      <color indexed="8"/>
      <name val="Arial"/>
      <family val="2"/>
    </font>
    <font>
      <sz val="6"/>
      <name val="ＭＳ Ｐゴシック"/>
      <family val="3"/>
      <charset val="128"/>
      <scheme val="minor"/>
    </font>
    <font>
      <b/>
      <sz val="14"/>
      <color indexed="8"/>
      <name val="Arial"/>
      <family val="2"/>
    </font>
    <font>
      <sz val="11"/>
      <color theme="1"/>
      <name val="ＭＳ Ｐゴシック"/>
      <family val="2"/>
      <charset val="128"/>
    </font>
    <font>
      <sz val="12"/>
      <name val="MS Gothic"/>
      <family val="3"/>
      <charset val="128"/>
    </font>
    <font>
      <b/>
      <sz val="20"/>
      <color rgb="FF000000"/>
      <name val="MS Gothic"/>
      <family val="3"/>
      <charset val="128"/>
    </font>
    <font>
      <b/>
      <sz val="14"/>
      <color indexed="8"/>
      <name val="ＭＳ Ｐゴシック"/>
      <family val="2"/>
      <charset val="128"/>
    </font>
    <font>
      <b/>
      <sz val="11"/>
      <color indexed="8"/>
      <name val="Arial"/>
      <family val="2"/>
    </font>
    <font>
      <b/>
      <sz val="11"/>
      <color rgb="FF0000CC"/>
      <name val="Arial"/>
      <family val="2"/>
    </font>
    <font>
      <sz val="11"/>
      <color rgb="FF000000"/>
      <name val="Arial"/>
      <family val="2"/>
    </font>
    <font>
      <b/>
      <sz val="11"/>
      <color indexed="8"/>
      <name val="ＭＳ Ｐゴシック"/>
      <family val="2"/>
      <charset val="128"/>
    </font>
    <font>
      <b/>
      <sz val="11"/>
      <name val="ＭＳ Ｐゴシック"/>
      <family val="2"/>
      <charset val="128"/>
    </font>
    <font>
      <sz val="11"/>
      <color rgb="FF000000"/>
      <name val="ＭＳ Ｐゴシック"/>
      <family val="2"/>
      <charset val="128"/>
    </font>
    <font>
      <b/>
      <sz val="11"/>
      <color theme="1"/>
      <name val="Arial"/>
      <family val="2"/>
    </font>
    <font>
      <sz val="14"/>
      <name val="Arial"/>
      <family val="2"/>
    </font>
    <font>
      <b/>
      <sz val="14"/>
      <name val="Arial"/>
      <family val="2"/>
    </font>
    <font>
      <b/>
      <sz val="14"/>
      <color rgb="FF0000FF"/>
      <name val="Arial"/>
      <family val="2"/>
    </font>
    <font>
      <sz val="11"/>
      <color theme="1"/>
      <name val="Arial"/>
      <family val="2"/>
      <charset val="128"/>
    </font>
    <font>
      <sz val="12"/>
      <name val="Arial"/>
      <family val="3"/>
      <charset val="128"/>
    </font>
    <font>
      <sz val="12"/>
      <name val="ＭＳ Ｐゴシック"/>
      <family val="2"/>
      <charset val="128"/>
    </font>
    <font>
      <b/>
      <sz val="16"/>
      <name val="ＭＳ Ｐゴシック"/>
      <family val="3"/>
      <charset val="128"/>
    </font>
    <font>
      <sz val="16"/>
      <name val="ＭＳ Ｐゴシック"/>
      <family val="3"/>
      <charset val="128"/>
    </font>
    <font>
      <b/>
      <sz val="12"/>
      <name val="ＭＳ Ｐゴシック"/>
      <family val="3"/>
      <charset val="128"/>
    </font>
    <font>
      <sz val="14"/>
      <color rgb="FFFF0000"/>
      <name val="ＭＳ Ｐゴシック"/>
      <family val="2"/>
      <charset val="128"/>
    </font>
    <font>
      <sz val="14"/>
      <color rgb="FFFF0000"/>
      <name val="Arial"/>
      <family val="2"/>
    </font>
    <font>
      <sz val="12"/>
      <name val="ＭＳ ゴシック"/>
      <family val="3"/>
      <charset val="128"/>
    </font>
    <font>
      <b/>
      <sz val="14"/>
      <color rgb="FF0000FF"/>
      <name val="ＭＳ Ｐゴシック"/>
      <family val="2"/>
      <charset val="128"/>
    </font>
    <font>
      <sz val="12"/>
      <name val="Arial"/>
      <family val="2"/>
      <charset val="128"/>
    </font>
    <font>
      <sz val="12"/>
      <name val="游ゴシック"/>
      <family val="2"/>
      <charset val="128"/>
    </font>
    <font>
      <b/>
      <sz val="11"/>
      <color rgb="FF000000"/>
      <name val="ＭＳ Ｐゴシック"/>
      <family val="2"/>
      <charset val="128"/>
    </font>
    <font>
      <b/>
      <sz val="11"/>
      <name val="MS Gothic"/>
      <family val="2"/>
      <charset val="128"/>
    </font>
    <font>
      <sz val="12"/>
      <name val="Arial"/>
      <family val="3"/>
    </font>
    <font>
      <sz val="11"/>
      <name val="Arial"/>
      <family val="2"/>
      <charset val="128"/>
    </font>
    <font>
      <sz val="11"/>
      <color indexed="8"/>
      <name val="Arial"/>
      <family val="2"/>
      <charset val="128"/>
    </font>
    <font>
      <sz val="11"/>
      <color rgb="FF000000"/>
      <name val="Arial"/>
      <family val="2"/>
      <charset val="128"/>
    </font>
    <font>
      <sz val="11"/>
      <color rgb="FFFF0000"/>
      <name val="Arial"/>
      <family val="2"/>
      <charset val="128"/>
    </font>
    <font>
      <b/>
      <sz val="12"/>
      <color indexed="8"/>
      <name val="Arial"/>
      <family val="2"/>
    </font>
    <font>
      <b/>
      <sz val="12"/>
      <color indexed="8"/>
      <name val="ＭＳ Ｐゴシック"/>
      <family val="2"/>
      <charset val="128"/>
    </font>
    <font>
      <sz val="12"/>
      <color theme="1"/>
      <name val="ＭＳ Ｐゴシック"/>
      <family val="2"/>
      <charset val="128"/>
    </font>
    <font>
      <b/>
      <sz val="12"/>
      <name val="ＭＳ Ｐゴシック"/>
      <family val="2"/>
      <charset val="128"/>
    </font>
    <font>
      <b/>
      <sz val="12"/>
      <color rgb="FF000000"/>
      <name val="Arial"/>
      <family val="2"/>
    </font>
    <font>
      <sz val="12"/>
      <color rgb="FF000000"/>
      <name val="ＭＳ Ｐゴシック"/>
      <family val="2"/>
      <charset val="128"/>
    </font>
    <font>
      <b/>
      <sz val="12"/>
      <color rgb="FF0000CC"/>
      <name val="Arial"/>
      <family val="2"/>
    </font>
    <font>
      <b/>
      <sz val="12"/>
      <name val="ＭＳ Ｐゴシック"/>
      <family val="3"/>
      <charset val="128"/>
      <scheme val="minor"/>
    </font>
    <font>
      <b/>
      <sz val="12"/>
      <color theme="1"/>
      <name val="Arial"/>
      <family val="2"/>
    </font>
    <font>
      <b/>
      <sz val="12"/>
      <color theme="1"/>
      <name val="ＭＳ Ｐゴシック"/>
      <family val="2"/>
      <charset val="128"/>
    </font>
    <font>
      <sz val="11"/>
      <color rgb="FF0000CC"/>
      <name val="Arial"/>
      <family val="2"/>
    </font>
    <font>
      <sz val="18"/>
      <name val="ＭＳ Ｐゴシック"/>
      <family val="3"/>
      <charset val="128"/>
    </font>
    <font>
      <sz val="12"/>
      <name val="ＭＳ Ｐゴシック"/>
      <family val="3"/>
      <charset val="128"/>
      <scheme val="major"/>
    </font>
    <font>
      <sz val="6"/>
      <name val="ＭＳ Ｐゴシック"/>
      <family val="2"/>
      <charset val="128"/>
      <scheme val="minor"/>
    </font>
    <font>
      <sz val="12"/>
      <color rgb="FF000000"/>
      <name val="Meiryo"/>
      <family val="3"/>
      <charset val="128"/>
    </font>
    <font>
      <b/>
      <sz val="12"/>
      <color rgb="FF000000"/>
      <name val="ＭＳ ゴシック"/>
      <family val="3"/>
      <charset val="128"/>
    </font>
    <font>
      <b/>
      <sz val="12"/>
      <color rgb="FF000000"/>
      <name val="Arial"/>
      <family val="3"/>
    </font>
    <font>
      <b/>
      <sz val="12"/>
      <color rgb="FF000000"/>
      <name val="Arial"/>
      <family val="3"/>
      <charset val="128"/>
    </font>
    <font>
      <sz val="12"/>
      <color theme="1"/>
      <name val="ＭＳ Ｐゴシック"/>
      <family val="3"/>
      <charset val="128"/>
      <scheme val="major"/>
    </font>
    <font>
      <b/>
      <sz val="16"/>
      <color theme="1"/>
      <name val="ＭＳ Ｐゴシック"/>
      <family val="3"/>
      <charset val="128"/>
    </font>
    <font>
      <sz val="16"/>
      <color theme="1"/>
      <name val="ＭＳ Ｐゴシック"/>
      <family val="3"/>
      <charset val="128"/>
    </font>
    <font>
      <b/>
      <sz val="12"/>
      <name val="あ"/>
      <family val="3"/>
      <charset val="128"/>
    </font>
    <font>
      <sz val="11"/>
      <color theme="1"/>
      <name val="Arial"/>
      <family val="3"/>
      <charset val="128"/>
    </font>
    <font>
      <sz val="18"/>
      <color theme="1"/>
      <name val="Arial"/>
      <family val="2"/>
    </font>
    <font>
      <sz val="11"/>
      <color theme="1"/>
      <name val="Segoe UI Symbol"/>
      <family val="2"/>
    </font>
    <font>
      <sz val="16"/>
      <color theme="1"/>
      <name val="ＭＳ Ｐゴシック"/>
      <family val="2"/>
      <charset val="128"/>
    </font>
    <font>
      <sz val="11"/>
      <color rgb="FF0070C0"/>
      <name val="Arial"/>
      <family val="2"/>
    </font>
    <font>
      <sz val="11"/>
      <color rgb="FFFF33CC"/>
      <name val="Arial"/>
      <family val="2"/>
    </font>
    <font>
      <sz val="6"/>
      <color theme="1"/>
      <name val="ＭＳ Ｐゴシック"/>
      <family val="2"/>
      <charset val="128"/>
    </font>
    <font>
      <sz val="9"/>
      <color indexed="81"/>
      <name val="MS P ゴシック"/>
      <family val="3"/>
      <charset val="128"/>
    </font>
    <font>
      <b/>
      <sz val="9"/>
      <color indexed="81"/>
      <name val="MS P ゴシック"/>
      <family val="3"/>
      <charset val="128"/>
    </font>
    <font>
      <sz val="11"/>
      <color rgb="FFFF0000"/>
      <name val="ＭＳ Ｐゴシック"/>
      <family val="2"/>
      <charset val="128"/>
    </font>
    <font>
      <sz val="11"/>
      <color rgb="FFFF0000"/>
      <name val="ＭＳ Ｐゴシック"/>
      <family val="3"/>
      <charset val="128"/>
    </font>
    <font>
      <sz val="12"/>
      <color theme="1"/>
      <name val="ＭＳ Ｐゴシック"/>
      <family val="3"/>
      <charset val="128"/>
    </font>
    <font>
      <sz val="14"/>
      <color theme="1"/>
      <name val="Arial"/>
      <family val="2"/>
    </font>
    <font>
      <sz val="14"/>
      <color theme="1"/>
      <name val="ＭＳ Ｐゴシック"/>
      <family val="3"/>
      <charset val="128"/>
    </font>
    <font>
      <sz val="14"/>
      <name val="ＭＳ Ｐゴシック"/>
      <family val="3"/>
      <charset val="128"/>
    </font>
    <font>
      <b/>
      <i/>
      <u/>
      <sz val="20"/>
      <name val="Arial Black"/>
      <family val="2"/>
    </font>
    <font>
      <sz val="11"/>
      <name val="ＭＳ Ｐゴシック"/>
      <family val="2"/>
      <scheme val="minor"/>
    </font>
    <font>
      <b/>
      <sz val="12"/>
      <name val="Arial Narrow"/>
      <family val="2"/>
    </font>
    <font>
      <b/>
      <sz val="18"/>
      <name val="Arial"/>
      <family val="2"/>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2"/>
      <name val="ＭＳ Ｐゴシック"/>
      <family val="2"/>
      <scheme val="minor"/>
    </font>
    <font>
      <u/>
      <sz val="11"/>
      <color rgb="FF0070C0"/>
      <name val="ＭＳ Ｐゴシック"/>
      <family val="3"/>
      <charset val="128"/>
      <scheme val="minor"/>
    </font>
    <font>
      <b/>
      <sz val="14"/>
      <color rgb="FF0000FF"/>
      <name val="ＭＳ ゴシック"/>
      <family val="3"/>
      <charset val="128"/>
    </font>
    <font>
      <sz val="11"/>
      <color rgb="FFFF0000"/>
      <name val="ＭＳ Ｐゴシック"/>
      <family val="2"/>
      <scheme val="minor"/>
    </font>
    <font>
      <sz val="11"/>
      <color rgb="FFFF0000"/>
      <name val="ＭＳ Ｐゴシック"/>
      <family val="2"/>
      <charset val="128"/>
      <scheme val="minor"/>
    </font>
    <font>
      <sz val="11"/>
      <color theme="1"/>
      <name val="Yu Gothic"/>
      <family val="2"/>
      <charset val="128"/>
    </font>
    <font>
      <sz val="11"/>
      <color rgb="FF000000"/>
      <name val="あ"/>
      <family val="3"/>
      <charset val="128"/>
    </font>
    <font>
      <sz val="11"/>
      <color theme="1"/>
      <name val="あ"/>
      <family val="3"/>
      <charset val="128"/>
    </font>
    <font>
      <sz val="11"/>
      <color rgb="FFFF0000"/>
      <name val="ＭＳ Ｐゴシック"/>
      <family val="3"/>
      <charset val="128"/>
      <scheme val="minor"/>
    </font>
    <font>
      <sz val="12"/>
      <color theme="1"/>
      <name val="Arial"/>
      <family val="2"/>
      <charset val="128"/>
    </font>
    <font>
      <sz val="12"/>
      <name val="游ゴシック"/>
      <family val="3"/>
      <charset val="128"/>
    </font>
    <font>
      <sz val="16"/>
      <name val="ＭＳ ゴシック"/>
      <family val="3"/>
      <charset val="128"/>
    </font>
    <font>
      <sz val="16"/>
      <color rgb="FFFF0000"/>
      <name val="ＭＳ Ｐゴシック"/>
      <family val="3"/>
      <charset val="128"/>
    </font>
    <font>
      <sz val="12"/>
      <color indexed="12"/>
      <name val="Arial"/>
      <family val="2"/>
    </font>
    <font>
      <b/>
      <sz val="12"/>
      <color rgb="FF000000"/>
      <name val="ＭＳ Ｐゴシック"/>
      <family val="2"/>
      <charset val="128"/>
    </font>
    <font>
      <sz val="18"/>
      <color theme="1"/>
      <name val="ＭＳ Ｐゴシック"/>
      <family val="2"/>
      <charset val="128"/>
      <scheme val="minor"/>
    </font>
    <font>
      <b/>
      <sz val="11"/>
      <name val="ＭＳ Ｐゴシック"/>
      <family val="2"/>
      <scheme val="minor"/>
    </font>
    <font>
      <b/>
      <sz val="20"/>
      <color indexed="8"/>
      <name val="Arial"/>
      <family val="2"/>
    </font>
    <font>
      <sz val="14"/>
      <color indexed="8"/>
      <name val="Arial"/>
      <family val="2"/>
    </font>
    <font>
      <b/>
      <sz val="12"/>
      <color theme="1"/>
      <name val="ＭＳ Ｐゴシック"/>
      <family val="3"/>
      <charset val="128"/>
    </font>
    <font>
      <sz val="10"/>
      <color theme="1"/>
      <name val="Arial"/>
      <family val="2"/>
    </font>
    <font>
      <sz val="16"/>
      <color indexed="8"/>
      <name val="Arial"/>
      <family val="2"/>
    </font>
    <font>
      <sz val="16"/>
      <color rgb="FF000000"/>
      <name val="Arial"/>
      <family val="2"/>
    </font>
    <font>
      <b/>
      <sz val="16"/>
      <color indexed="8"/>
      <name val="Arial"/>
      <family val="2"/>
    </font>
    <font>
      <sz val="11"/>
      <color rgb="FFFF0000"/>
      <name val="あ"/>
      <family val="3"/>
      <charset val="128"/>
    </font>
    <font>
      <sz val="11"/>
      <color rgb="FFFF0000"/>
      <name val="Arial"/>
      <family val="3"/>
      <charset val="128"/>
    </font>
    <font>
      <sz val="11"/>
      <color rgb="FFFF0000"/>
      <name val="Yu Gothic"/>
      <family val="2"/>
      <charset val="128"/>
    </font>
    <font>
      <sz val="11"/>
      <color rgb="FFFF0000"/>
      <name val="Yu Gothic"/>
      <family val="3"/>
      <charset val="128"/>
    </font>
    <font>
      <sz val="12"/>
      <color rgb="FFFF0000"/>
      <name val="Arial"/>
      <family val="2"/>
    </font>
    <font>
      <b/>
      <sz val="18"/>
      <color rgb="FFFF0000"/>
      <name val="Arial"/>
      <family val="2"/>
    </font>
    <font>
      <sz val="16"/>
      <name val="Arial"/>
      <family val="2"/>
    </font>
    <font>
      <b/>
      <sz val="12"/>
      <name val="Arial"/>
      <family val="3"/>
      <charset val="128"/>
    </font>
    <font>
      <b/>
      <sz val="12"/>
      <name val="ＭＳ ゴシック"/>
      <family val="3"/>
      <charset val="128"/>
    </font>
    <font>
      <b/>
      <sz val="12"/>
      <name val="Arial"/>
      <family val="3"/>
    </font>
    <font>
      <b/>
      <sz val="11"/>
      <color rgb="FF000000"/>
      <name val="ＭＳ Ｐゴシック"/>
      <family val="3"/>
      <charset val="128"/>
    </font>
    <font>
      <sz val="12"/>
      <name val="Yu Gothic"/>
      <family val="2"/>
      <charset val="128"/>
    </font>
    <font>
      <sz val="18"/>
      <name val="Arial"/>
      <family val="2"/>
    </font>
    <font>
      <b/>
      <sz val="16"/>
      <color theme="1"/>
      <name val="Arial"/>
      <family val="2"/>
    </font>
    <font>
      <sz val="16"/>
      <color theme="1"/>
      <name val="Arial"/>
      <family val="2"/>
    </font>
    <font>
      <sz val="16"/>
      <color rgb="FFFF0000"/>
      <name val="Arial"/>
      <family val="2"/>
    </font>
    <font>
      <sz val="16"/>
      <name val="ＭＳ Ｐゴシック"/>
      <family val="2"/>
      <charset val="128"/>
    </font>
    <font>
      <sz val="16"/>
      <color rgb="FF000000"/>
      <name val="ＭＳ Ｐゴシック"/>
      <family val="2"/>
      <charset val="128"/>
    </font>
  </fonts>
  <fills count="48">
    <fill>
      <patternFill patternType="none"/>
    </fill>
    <fill>
      <patternFill patternType="gray125"/>
    </fill>
    <fill>
      <patternFill patternType="solid">
        <fgColor indexed="27"/>
      </patternFill>
    </fill>
    <fill>
      <patternFill patternType="solid">
        <fgColor indexed="47"/>
      </patternFill>
    </fill>
    <fill>
      <patternFill patternType="solid">
        <fgColor indexed="26"/>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7"/>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5"/>
      </patternFill>
    </fill>
    <fill>
      <patternFill patternType="solid">
        <fgColor indexed="62"/>
      </patternFill>
    </fill>
    <fill>
      <patternFill patternType="solid">
        <fgColor indexed="22"/>
        <bgColor indexed="64"/>
      </patternFill>
    </fill>
    <fill>
      <patternFill patternType="solid">
        <fgColor indexed="26"/>
        <bgColor indexed="64"/>
      </patternFill>
    </fill>
    <fill>
      <patternFill patternType="solid">
        <fgColor indexed="10"/>
      </patternFill>
    </fill>
    <fill>
      <patternFill patternType="solid">
        <fgColor indexed="43"/>
        <bgColor indexed="64"/>
      </patternFill>
    </fill>
    <fill>
      <patternFill patternType="solid">
        <fgColor indexed="9"/>
        <bgColor indexed="64"/>
      </patternFill>
    </fill>
    <fill>
      <patternFill patternType="solid">
        <fgColor indexed="40"/>
        <bgColor indexed="64"/>
      </patternFill>
    </fill>
    <fill>
      <patternFill patternType="solid">
        <fgColor indexed="47"/>
        <bgColor indexed="64"/>
      </patternFill>
    </fill>
    <fill>
      <patternFill patternType="solid">
        <fgColor indexed="50"/>
        <bgColor indexed="64"/>
      </patternFill>
    </fill>
    <fill>
      <patternFill patternType="solid">
        <fgColor indexed="13"/>
        <bgColor indexed="64"/>
      </patternFill>
    </fill>
    <fill>
      <patternFill patternType="solid">
        <fgColor indexed="27"/>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9CC0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CFFFF"/>
        <bgColor indexed="64"/>
      </patternFill>
    </fill>
    <fill>
      <patternFill patternType="solid">
        <fgColor theme="0"/>
        <bgColor indexed="64"/>
      </patternFill>
    </fill>
    <fill>
      <patternFill patternType="solid">
        <fgColor rgb="FF99FF99"/>
        <bgColor indexed="64"/>
      </patternFill>
    </fill>
    <fill>
      <patternFill patternType="solid">
        <fgColor rgb="FF99CCFF"/>
        <bgColor indexed="64"/>
      </patternFill>
    </fill>
    <fill>
      <patternFill patternType="solid">
        <fgColor rgb="FF00CCFF"/>
        <bgColor indexed="64"/>
      </patternFill>
    </fill>
    <fill>
      <patternFill patternType="solid">
        <fgColor rgb="FFFFCC99"/>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000"/>
        <bgColor indexed="64"/>
      </patternFill>
    </fill>
  </fills>
  <borders count="1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auto="1"/>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style="thin">
        <color auto="1"/>
      </top>
      <bottom/>
      <diagonal/>
    </border>
    <border>
      <left style="thin">
        <color auto="1"/>
      </left>
      <right style="thin">
        <color auto="1"/>
      </right>
      <top style="thin">
        <color auto="1"/>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auto="1"/>
      </left>
      <right style="thin">
        <color auto="1"/>
      </right>
      <top style="thin">
        <color auto="1"/>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right/>
      <top style="thin">
        <color indexed="64"/>
      </top>
      <bottom/>
      <diagonal/>
    </border>
    <border>
      <left style="thick">
        <color indexed="64"/>
      </left>
      <right style="medium">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medium">
        <color indexed="64"/>
      </right>
      <top style="thin">
        <color auto="1"/>
      </top>
      <bottom/>
      <diagonal/>
    </border>
    <border>
      <left style="thin">
        <color indexed="64"/>
      </left>
      <right/>
      <top style="thin">
        <color indexed="64"/>
      </top>
      <bottom/>
      <diagonal/>
    </border>
    <border>
      <left style="medium">
        <color indexed="64"/>
      </left>
      <right style="medium">
        <color indexed="64"/>
      </right>
      <top style="thin">
        <color auto="1"/>
      </top>
      <bottom/>
      <diagonal/>
    </border>
    <border>
      <left style="thin">
        <color indexed="64"/>
      </left>
      <right style="thick">
        <color indexed="64"/>
      </right>
      <top style="thin">
        <color indexed="64"/>
      </top>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auto="1"/>
      </left>
      <right style="thin">
        <color auto="1"/>
      </right>
      <top style="thin">
        <color auto="1"/>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auto="1"/>
      </left>
      <right/>
      <top/>
      <bottom/>
      <diagonal/>
    </border>
    <border>
      <left style="thin">
        <color indexed="64"/>
      </left>
      <right/>
      <top style="medium">
        <color indexed="64"/>
      </top>
      <bottom/>
      <diagonal/>
    </border>
    <border>
      <left style="thin">
        <color indexed="64"/>
      </left>
      <right style="thick">
        <color indexed="64"/>
      </right>
      <top style="medium">
        <color indexed="64"/>
      </top>
      <bottom/>
      <diagonal/>
    </border>
    <border>
      <left/>
      <right style="thin">
        <color indexed="64"/>
      </right>
      <top style="double">
        <color indexed="64"/>
      </top>
      <bottom/>
      <diagonal/>
    </border>
    <border>
      <left style="thin">
        <color indexed="64"/>
      </left>
      <right style="thick">
        <color auto="1"/>
      </right>
      <top style="double">
        <color indexed="64"/>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style="medium">
        <color indexed="64"/>
      </right>
      <top style="thin">
        <color auto="1"/>
      </top>
      <bottom/>
      <diagonal/>
    </border>
    <border>
      <left style="medium">
        <color indexed="64"/>
      </left>
      <right style="medium">
        <color indexed="64"/>
      </right>
      <top style="thin">
        <color auto="1"/>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ck">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ck">
        <color indexed="64"/>
      </top>
      <bottom/>
      <diagonal/>
    </border>
    <border>
      <left style="thick">
        <color indexed="64"/>
      </left>
      <right style="medium">
        <color indexed="64"/>
      </right>
      <top style="double">
        <color indexed="64"/>
      </top>
      <bottom/>
      <diagonal/>
    </border>
    <border>
      <left style="medium">
        <color indexed="64"/>
      </left>
      <right style="medium">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thick">
        <color indexed="64"/>
      </right>
      <top style="thin">
        <color indexed="64"/>
      </top>
      <bottom/>
      <diagonal/>
    </border>
    <border>
      <left style="thick">
        <color indexed="64"/>
      </left>
      <right style="medium">
        <color indexed="64"/>
      </right>
      <top style="thin">
        <color auto="1"/>
      </top>
      <bottom/>
      <diagonal/>
    </border>
    <border>
      <left style="thin">
        <color indexed="64"/>
      </left>
      <right/>
      <top style="thin">
        <color indexed="64"/>
      </top>
      <bottom/>
      <diagonal/>
    </border>
    <border>
      <left style="medium">
        <color indexed="64"/>
      </left>
      <right style="medium">
        <color indexed="64"/>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thin">
        <color auto="1"/>
      </top>
      <bottom/>
      <diagonal/>
    </border>
    <border>
      <left/>
      <right style="thick">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thin">
        <color indexed="64"/>
      </right>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auto="1"/>
      </left>
      <right style="thin">
        <color auto="1"/>
      </right>
      <top style="thin">
        <color auto="1"/>
      </top>
      <bottom style="thin">
        <color auto="1"/>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n">
        <color indexed="64"/>
      </bottom>
      <diagonal/>
    </border>
    <border>
      <left/>
      <right style="thick">
        <color indexed="64"/>
      </right>
      <top/>
      <bottom style="thin">
        <color indexed="64"/>
      </bottom>
      <diagonal/>
    </border>
    <border>
      <left style="medium">
        <color indexed="64"/>
      </left>
      <right style="thin">
        <color auto="1"/>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thick">
        <color indexed="64"/>
      </right>
      <top style="medium">
        <color indexed="64"/>
      </top>
      <bottom style="medium">
        <color indexed="64"/>
      </bottom>
      <diagonal/>
    </border>
  </borders>
  <cellStyleXfs count="137">
    <xf numFmtId="0" fontId="0" fillId="0" borderId="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4" borderId="0" applyNumberFormat="0" applyBorder="0" applyAlignment="0" applyProtection="0">
      <alignment vertical="center"/>
    </xf>
    <xf numFmtId="0" fontId="25" fillId="17"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8" borderId="0" applyNumberFormat="0" applyBorder="0" applyAlignment="0" applyProtection="0">
      <alignment vertical="center"/>
    </xf>
    <xf numFmtId="0" fontId="25" fillId="15" borderId="0" applyNumberFormat="0" applyBorder="0" applyAlignment="0" applyProtection="0">
      <alignment vertical="center"/>
    </xf>
    <xf numFmtId="0" fontId="25" fillId="19" borderId="0" applyNumberFormat="0" applyBorder="0" applyAlignment="0" applyProtection="0">
      <alignment vertical="center"/>
    </xf>
    <xf numFmtId="178" fontId="26" fillId="0" borderId="0" applyFill="0" applyBorder="0" applyAlignment="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80" fontId="28" fillId="23" borderId="0" applyFont="0" applyBorder="0"/>
    <xf numFmtId="38" fontId="29" fillId="23" borderId="0" applyNumberFormat="0" applyBorder="0" applyAlignment="0" applyProtection="0"/>
    <xf numFmtId="0" fontId="30" fillId="0" borderId="3" applyNumberFormat="0" applyAlignment="0" applyProtection="0">
      <alignment horizontal="left" vertical="center"/>
    </xf>
    <xf numFmtId="0" fontId="30" fillId="0" borderId="4">
      <alignment horizontal="left" vertical="center"/>
    </xf>
    <xf numFmtId="0" fontId="15" fillId="0" borderId="0" applyNumberFormat="0" applyFill="0" applyBorder="0" applyAlignment="0" applyProtection="0">
      <alignment vertical="top"/>
      <protection locked="0"/>
    </xf>
    <xf numFmtId="10" fontId="29" fillId="24" borderId="5" applyNumberFormat="0" applyBorder="0" applyAlignment="0" applyProtection="0"/>
    <xf numFmtId="37" fontId="31" fillId="0" borderId="0"/>
    <xf numFmtId="181" fontId="32" fillId="0" borderId="0"/>
    <xf numFmtId="0" fontId="22" fillId="0" borderId="0"/>
    <xf numFmtId="10" fontId="33" fillId="0" borderId="0" applyFont="0" applyFill="0" applyBorder="0" applyAlignment="0" applyProtection="0"/>
    <xf numFmtId="0" fontId="34" fillId="0" borderId="9" applyFont="0" applyBorder="0" applyAlignment="0">
      <alignment horizontal="right" vertical="center"/>
    </xf>
    <xf numFmtId="0" fontId="25" fillId="22" borderId="0" applyNumberFormat="0" applyBorder="0" applyAlignment="0" applyProtection="0">
      <alignment vertical="center"/>
    </xf>
    <xf numFmtId="0" fontId="25" fillId="25" borderId="0" applyNumberFormat="0" applyBorder="0" applyAlignment="0" applyProtection="0">
      <alignment vertical="center"/>
    </xf>
    <xf numFmtId="0" fontId="25" fillId="16" borderId="0" applyNumberFormat="0" applyBorder="0" applyAlignment="0" applyProtection="0">
      <alignment vertical="center"/>
    </xf>
    <xf numFmtId="0" fontId="25" fillId="18" borderId="0" applyNumberFormat="0" applyBorder="0" applyAlignment="0" applyProtection="0">
      <alignment vertical="center"/>
    </xf>
    <xf numFmtId="0" fontId="25" fillId="15" borderId="0" applyNumberFormat="0" applyBorder="0" applyAlignment="0" applyProtection="0">
      <alignment vertical="center"/>
    </xf>
    <xf numFmtId="0" fontId="25" fillId="20" borderId="0" applyNumberFormat="0" applyBorder="0" applyAlignment="0" applyProtection="0">
      <alignment vertical="center"/>
    </xf>
    <xf numFmtId="0" fontId="35" fillId="0" borderId="0" applyNumberFormat="0" applyFill="0" applyBorder="0" applyAlignment="0" applyProtection="0">
      <alignment vertical="center"/>
    </xf>
    <xf numFmtId="0" fontId="36" fillId="21" borderId="2" applyNumberFormat="0" applyAlignment="0" applyProtection="0">
      <alignment vertical="center"/>
    </xf>
    <xf numFmtId="0" fontId="37" fillId="11" borderId="0" applyNumberFormat="0" applyBorder="0" applyAlignment="0" applyProtection="0">
      <alignment vertical="center"/>
    </xf>
    <xf numFmtId="0" fontId="38" fillId="0" borderId="0" applyNumberFormat="0" applyFill="0" applyBorder="0" applyAlignment="0" applyProtection="0">
      <alignment vertical="top"/>
      <protection locked="0"/>
    </xf>
    <xf numFmtId="0" fontId="22" fillId="4" borderId="7" applyNumberFormat="0" applyFont="0" applyAlignment="0" applyProtection="0">
      <alignment vertical="center"/>
    </xf>
    <xf numFmtId="0" fontId="39" fillId="0" borderId="6" applyNumberFormat="0" applyFill="0" applyAlignment="0" applyProtection="0">
      <alignment vertical="center"/>
    </xf>
    <xf numFmtId="0" fontId="40" fillId="3" borderId="1" applyNumberFormat="0" applyAlignment="0" applyProtection="0">
      <alignment vertical="center"/>
    </xf>
    <xf numFmtId="0" fontId="41" fillId="10" borderId="8" applyNumberFormat="0" applyAlignment="0" applyProtection="0">
      <alignment vertical="center"/>
    </xf>
    <xf numFmtId="0" fontId="42" fillId="7" borderId="0" applyNumberFormat="0" applyBorder="0" applyAlignment="0" applyProtection="0">
      <alignment vertical="center"/>
    </xf>
    <xf numFmtId="0" fontId="33" fillId="0" borderId="0"/>
    <xf numFmtId="0" fontId="43" fillId="0" borderId="0"/>
    <xf numFmtId="0" fontId="24" fillId="0" borderId="0"/>
    <xf numFmtId="0" fontId="24" fillId="0" borderId="0"/>
    <xf numFmtId="0" fontId="22" fillId="0" borderId="0"/>
    <xf numFmtId="0" fontId="22" fillId="0" borderId="0"/>
    <xf numFmtId="0" fontId="44" fillId="6" borderId="0" applyNumberFormat="0" applyBorder="0" applyAlignment="0" applyProtection="0">
      <alignment vertical="center"/>
    </xf>
    <xf numFmtId="0" fontId="45" fillId="0" borderId="10" applyNumberFormat="0" applyFill="0" applyAlignment="0" applyProtection="0">
      <alignment vertical="center"/>
    </xf>
    <xf numFmtId="0" fontId="46" fillId="0" borderId="11" applyNumberFormat="0" applyFill="0" applyAlignment="0" applyProtection="0">
      <alignment vertical="center"/>
    </xf>
    <xf numFmtId="0" fontId="47" fillId="0" borderId="12" applyNumberFormat="0" applyFill="0" applyAlignment="0" applyProtection="0">
      <alignment vertical="center"/>
    </xf>
    <xf numFmtId="0" fontId="47" fillId="0" borderId="0" applyNumberFormat="0" applyFill="0" applyBorder="0" applyAlignment="0" applyProtection="0">
      <alignment vertical="center"/>
    </xf>
    <xf numFmtId="0" fontId="48" fillId="10" borderId="1"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3" applyNumberFormat="0" applyFill="0" applyAlignment="0" applyProtection="0">
      <alignment vertical="center"/>
    </xf>
    <xf numFmtId="0" fontId="22" fillId="0" borderId="0"/>
    <xf numFmtId="0" fontId="54" fillId="0" borderId="0">
      <alignment vertical="center"/>
    </xf>
    <xf numFmtId="0" fontId="53" fillId="0" borderId="0">
      <alignment vertical="center"/>
    </xf>
    <xf numFmtId="0" fontId="54" fillId="0" borderId="0">
      <alignment vertical="center"/>
    </xf>
    <xf numFmtId="0" fontId="10" fillId="0" borderId="0"/>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24" fillId="8"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4" borderId="0" applyNumberFormat="0" applyBorder="0" applyAlignment="0" applyProtection="0">
      <alignment vertical="center"/>
    </xf>
    <xf numFmtId="0" fontId="25" fillId="17"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8" borderId="0" applyNumberFormat="0" applyBorder="0" applyAlignment="0" applyProtection="0">
      <alignment vertical="center"/>
    </xf>
    <xf numFmtId="0" fontId="25" fillId="15" borderId="0" applyNumberFormat="0" applyBorder="0" applyAlignment="0" applyProtection="0">
      <alignment vertical="center"/>
    </xf>
    <xf numFmtId="0" fontId="25" fillId="19" borderId="0" applyNumberFormat="0" applyBorder="0" applyAlignment="0" applyProtection="0">
      <alignment vertical="center"/>
    </xf>
    <xf numFmtId="178" fontId="23" fillId="0" borderId="0" applyFill="0" applyBorder="0" applyAlignment="0"/>
    <xf numFmtId="0" fontId="53" fillId="0" borderId="0">
      <alignment vertical="center"/>
    </xf>
    <xf numFmtId="0" fontId="25" fillId="22" borderId="0" applyNumberFormat="0" applyBorder="0" applyAlignment="0" applyProtection="0">
      <alignment vertical="center"/>
    </xf>
    <xf numFmtId="0" fontId="25" fillId="25" borderId="0" applyNumberFormat="0" applyBorder="0" applyAlignment="0" applyProtection="0">
      <alignment vertical="center"/>
    </xf>
    <xf numFmtId="0" fontId="25" fillId="16" borderId="0" applyNumberFormat="0" applyBorder="0" applyAlignment="0" applyProtection="0">
      <alignment vertical="center"/>
    </xf>
    <xf numFmtId="0" fontId="25" fillId="18" borderId="0" applyNumberFormat="0" applyBorder="0" applyAlignment="0" applyProtection="0">
      <alignment vertical="center"/>
    </xf>
    <xf numFmtId="0" fontId="25" fillId="15" borderId="0" applyNumberFormat="0" applyBorder="0" applyAlignment="0" applyProtection="0">
      <alignment vertical="center"/>
    </xf>
    <xf numFmtId="0" fontId="25" fillId="20" borderId="0" applyNumberFormat="0" applyBorder="0" applyAlignment="0" applyProtection="0">
      <alignment vertical="center"/>
    </xf>
    <xf numFmtId="0" fontId="35" fillId="0" borderId="0" applyNumberFormat="0" applyFill="0" applyBorder="0" applyAlignment="0" applyProtection="0">
      <alignment vertical="center"/>
    </xf>
    <xf numFmtId="0" fontId="36" fillId="21" borderId="2" applyNumberFormat="0" applyAlignment="0" applyProtection="0">
      <alignment vertical="center"/>
    </xf>
    <xf numFmtId="0" fontId="37" fillId="11" borderId="0" applyNumberFormat="0" applyBorder="0" applyAlignment="0" applyProtection="0">
      <alignment vertical="center"/>
    </xf>
    <xf numFmtId="0" fontId="22" fillId="4" borderId="7" applyNumberFormat="0" applyFont="0" applyAlignment="0" applyProtection="0">
      <alignment vertical="center"/>
    </xf>
    <xf numFmtId="0" fontId="39" fillId="0" borderId="6" applyNumberFormat="0" applyFill="0" applyAlignment="0" applyProtection="0">
      <alignment vertical="center"/>
    </xf>
    <xf numFmtId="0" fontId="42" fillId="7" borderId="0" applyNumberFormat="0" applyBorder="0" applyAlignment="0" applyProtection="0">
      <alignment vertical="center"/>
    </xf>
    <xf numFmtId="0" fontId="48" fillId="10" borderId="1" applyNumberFormat="0" applyAlignment="0" applyProtection="0">
      <alignment vertical="center"/>
    </xf>
    <xf numFmtId="0" fontId="50" fillId="0" borderId="0" applyNumberFormat="0" applyFill="0" applyBorder="0" applyAlignment="0" applyProtection="0">
      <alignment vertical="center"/>
    </xf>
    <xf numFmtId="0" fontId="45" fillId="0" borderId="10" applyNumberFormat="0" applyFill="0" applyAlignment="0" applyProtection="0">
      <alignment vertical="center"/>
    </xf>
    <xf numFmtId="0" fontId="46" fillId="0" borderId="11" applyNumberFormat="0" applyFill="0" applyAlignment="0" applyProtection="0">
      <alignment vertical="center"/>
    </xf>
    <xf numFmtId="0" fontId="47" fillId="0" borderId="12" applyNumberFormat="0" applyFill="0" applyAlignment="0" applyProtection="0">
      <alignment vertical="center"/>
    </xf>
    <xf numFmtId="0" fontId="47" fillId="0" borderId="0" applyNumberFormat="0" applyFill="0" applyBorder="0" applyAlignment="0" applyProtection="0">
      <alignment vertical="center"/>
    </xf>
    <xf numFmtId="0" fontId="51" fillId="0" borderId="13" applyNumberFormat="0" applyFill="0" applyAlignment="0" applyProtection="0">
      <alignment vertical="center"/>
    </xf>
    <xf numFmtId="0" fontId="41" fillId="10" borderId="8" applyNumberFormat="0" applyAlignment="0" applyProtection="0">
      <alignment vertical="center"/>
    </xf>
    <xf numFmtId="0" fontId="49" fillId="0" borderId="0" applyNumberFormat="0" applyFill="0" applyBorder="0" applyAlignment="0" applyProtection="0">
      <alignment vertical="center"/>
    </xf>
    <xf numFmtId="0" fontId="40" fillId="3" borderId="1" applyNumberFormat="0" applyAlignment="0" applyProtection="0">
      <alignment vertical="center"/>
    </xf>
    <xf numFmtId="0" fontId="53" fillId="0" borderId="0">
      <alignment vertical="center"/>
    </xf>
    <xf numFmtId="0" fontId="44" fillId="6" borderId="0" applyNumberFormat="0" applyBorder="0" applyAlignment="0" applyProtection="0">
      <alignment vertical="center"/>
    </xf>
    <xf numFmtId="0" fontId="53" fillId="0" borderId="0">
      <alignment vertical="center"/>
    </xf>
    <xf numFmtId="177" fontId="53" fillId="0" borderId="0" applyFont="0" applyFill="0" applyBorder="0" applyAlignment="0" applyProtection="0">
      <alignment vertical="center"/>
    </xf>
    <xf numFmtId="40" fontId="53" fillId="0" borderId="0" applyFont="0" applyFill="0" applyBorder="0" applyAlignment="0" applyProtection="0">
      <alignment vertical="center"/>
    </xf>
    <xf numFmtId="0" fontId="53" fillId="0" borderId="0"/>
    <xf numFmtId="0" fontId="9" fillId="0" borderId="0">
      <alignment vertical="center"/>
    </xf>
    <xf numFmtId="0" fontId="10" fillId="0" borderId="0"/>
    <xf numFmtId="0" fontId="53" fillId="0" borderId="0">
      <alignment vertical="center"/>
    </xf>
    <xf numFmtId="0" fontId="8" fillId="0" borderId="0">
      <alignment vertical="center"/>
    </xf>
    <xf numFmtId="0" fontId="7" fillId="0" borderId="0">
      <alignment vertical="center"/>
    </xf>
    <xf numFmtId="0" fontId="22" fillId="0" borderId="0"/>
    <xf numFmtId="0" fontId="22" fillId="0" borderId="0"/>
    <xf numFmtId="0" fontId="6" fillId="0" borderId="0">
      <alignment vertical="center"/>
    </xf>
    <xf numFmtId="0" fontId="33" fillId="0" borderId="0"/>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1497">
    <xf numFmtId="0" fontId="0" fillId="0" borderId="0" xfId="0">
      <alignment vertical="center"/>
    </xf>
    <xf numFmtId="49" fontId="11" fillId="26" borderId="14" xfId="0" applyNumberFormat="1" applyFont="1" applyFill="1" applyBorder="1" applyAlignment="1">
      <alignment horizontal="center" vertical="center"/>
    </xf>
    <xf numFmtId="49" fontId="11" fillId="26" borderId="15" xfId="0" applyNumberFormat="1" applyFont="1" applyFill="1" applyBorder="1" applyAlignment="1">
      <alignment horizontal="center" vertical="center"/>
    </xf>
    <xf numFmtId="0" fontId="18" fillId="0" borderId="0" xfId="0" applyFont="1" applyAlignment="1">
      <alignment horizontal="center" vertical="center"/>
    </xf>
    <xf numFmtId="0" fontId="18" fillId="0" borderId="0" xfId="0" applyFont="1" applyAlignment="1"/>
    <xf numFmtId="0" fontId="18" fillId="0" borderId="0" xfId="0" applyFont="1" applyAlignment="1">
      <alignment shrinkToFit="1"/>
    </xf>
    <xf numFmtId="0" fontId="18" fillId="0" borderId="0" xfId="0" applyFont="1" applyAlignment="1">
      <alignment horizontal="left" shrinkToFit="1"/>
    </xf>
    <xf numFmtId="0" fontId="18" fillId="0" borderId="0" xfId="69" applyFont="1" applyAlignment="1">
      <alignment horizontal="center"/>
    </xf>
    <xf numFmtId="0" fontId="58" fillId="0" borderId="0" xfId="0" applyFont="1" applyAlignment="1">
      <alignment horizontal="center" vertical="center"/>
    </xf>
    <xf numFmtId="0" fontId="58" fillId="0" borderId="0" xfId="0" applyFont="1" applyAlignment="1">
      <alignment horizontal="left" vertical="center"/>
    </xf>
    <xf numFmtId="0" fontId="58" fillId="0" borderId="0" xfId="0" applyFont="1">
      <alignment vertical="center"/>
    </xf>
    <xf numFmtId="0" fontId="20" fillId="0" borderId="5" xfId="0" applyFont="1" applyBorder="1" applyAlignment="1">
      <alignment horizontal="center" vertical="center"/>
    </xf>
    <xf numFmtId="0" fontId="17" fillId="0" borderId="0" xfId="0" applyFont="1">
      <alignment vertical="center"/>
    </xf>
    <xf numFmtId="0" fontId="67" fillId="0" borderId="0" xfId="0" applyFont="1">
      <alignment vertical="center"/>
    </xf>
    <xf numFmtId="0" fontId="67" fillId="0" borderId="0" xfId="0" applyFont="1" applyAlignment="1">
      <alignment horizontal="center" vertical="center"/>
    </xf>
    <xf numFmtId="0" fontId="17" fillId="0" borderId="0" xfId="0" applyFont="1" applyAlignment="1">
      <alignment horizontal="center" vertical="center" shrinkToFit="1"/>
    </xf>
    <xf numFmtId="0" fontId="17" fillId="0" borderId="0" xfId="0" applyFont="1" applyAlignment="1">
      <alignment horizontal="center" vertical="center"/>
    </xf>
    <xf numFmtId="0" fontId="69" fillId="0" borderId="0" xfId="0" applyFont="1" applyAlignment="1">
      <alignment horizontal="center" vertical="center"/>
    </xf>
    <xf numFmtId="0" fontId="69" fillId="0" borderId="0" xfId="0" applyFont="1">
      <alignment vertical="center"/>
    </xf>
    <xf numFmtId="0" fontId="18" fillId="0" borderId="0" xfId="0" applyFont="1">
      <alignment vertical="center"/>
    </xf>
    <xf numFmtId="0" fontId="68" fillId="0" borderId="0" xfId="0" applyFont="1" applyAlignment="1">
      <alignment horizontal="center" vertical="center"/>
    </xf>
    <xf numFmtId="0" fontId="58" fillId="0" borderId="0" xfId="0" applyFont="1" applyAlignment="1"/>
    <xf numFmtId="0" fontId="20" fillId="0" borderId="0" xfId="0" applyFont="1" applyAlignment="1">
      <alignment horizontal="center" vertical="center"/>
    </xf>
    <xf numFmtId="0" fontId="18" fillId="0" borderId="0" xfId="69" applyFont="1" applyAlignment="1">
      <alignment horizontal="center" vertical="center"/>
    </xf>
    <xf numFmtId="0" fontId="20" fillId="0" borderId="5" xfId="32" applyNumberFormat="1" applyFont="1" applyFill="1" applyBorder="1" applyAlignment="1" applyProtection="1">
      <alignment horizontal="center" vertical="center"/>
    </xf>
    <xf numFmtId="0" fontId="62" fillId="0" borderId="0" xfId="0" applyFont="1">
      <alignment vertical="center"/>
    </xf>
    <xf numFmtId="0" fontId="18" fillId="0" borderId="0" xfId="69" applyFont="1"/>
    <xf numFmtId="0" fontId="18" fillId="0" borderId="0" xfId="0" applyFont="1" applyAlignment="1">
      <alignment vertical="center" shrinkToFit="1"/>
    </xf>
    <xf numFmtId="49" fontId="58" fillId="0" borderId="0" xfId="0" applyNumberFormat="1" applyFont="1" applyAlignment="1">
      <alignment horizontal="center" vertical="center"/>
    </xf>
    <xf numFmtId="0" fontId="77" fillId="0" borderId="0" xfId="0" applyFont="1" applyAlignment="1">
      <alignment horizontal="center" vertical="center"/>
    </xf>
    <xf numFmtId="0" fontId="20" fillId="30" borderId="0" xfId="0" applyFont="1" applyFill="1" applyAlignment="1">
      <alignment horizontal="center" vertical="center"/>
    </xf>
    <xf numFmtId="0" fontId="20" fillId="31" borderId="0" xfId="0" applyFont="1" applyFill="1" applyAlignment="1">
      <alignment horizontal="center" vertical="center"/>
    </xf>
    <xf numFmtId="0" fontId="20" fillId="29" borderId="0" xfId="0" applyFont="1" applyFill="1">
      <alignment vertical="center"/>
    </xf>
    <xf numFmtId="0" fontId="20" fillId="0" borderId="0" xfId="0" applyFont="1">
      <alignment vertical="center"/>
    </xf>
    <xf numFmtId="0" fontId="20" fillId="33" borderId="0" xfId="0" applyFont="1" applyFill="1">
      <alignment vertical="center"/>
    </xf>
    <xf numFmtId="0" fontId="55" fillId="0" borderId="0" xfId="0" applyFont="1">
      <alignment vertical="center"/>
    </xf>
    <xf numFmtId="0" fontId="60" fillId="0" borderId="0" xfId="0" applyFont="1" applyAlignment="1">
      <alignment horizontal="center"/>
    </xf>
    <xf numFmtId="49" fontId="20" fillId="0" borderId="5" xfId="0" applyNumberFormat="1" applyFont="1" applyBorder="1" applyAlignment="1">
      <alignment horizontal="center" shrinkToFit="1"/>
    </xf>
    <xf numFmtId="0" fontId="20" fillId="0" borderId="5" xfId="0" applyFont="1" applyBorder="1" applyAlignment="1">
      <alignment horizontal="center"/>
    </xf>
    <xf numFmtId="1" fontId="75" fillId="0" borderId="5" xfId="0" applyNumberFormat="1" applyFont="1" applyBorder="1" applyAlignment="1">
      <alignment horizontal="center"/>
    </xf>
    <xf numFmtId="0" fontId="20" fillId="0" borderId="5" xfId="0" applyFont="1" applyBorder="1">
      <alignment vertical="center"/>
    </xf>
    <xf numFmtId="0" fontId="55" fillId="0" borderId="0" xfId="0" applyFont="1" applyAlignment="1">
      <alignment horizontal="center" vertical="center"/>
    </xf>
    <xf numFmtId="0" fontId="20" fillId="0" borderId="23" xfId="32" applyNumberFormat="1" applyFont="1" applyFill="1" applyBorder="1" applyAlignment="1" applyProtection="1">
      <alignment horizontal="center"/>
    </xf>
    <xf numFmtId="49" fontId="20" fillId="0" borderId="23" xfId="0" applyNumberFormat="1" applyFont="1" applyBorder="1" applyAlignment="1">
      <alignment horizontal="center" shrinkToFit="1"/>
    </xf>
    <xf numFmtId="0" fontId="55" fillId="0" borderId="21" xfId="0" applyFont="1" applyBorder="1" applyAlignment="1"/>
    <xf numFmtId="0" fontId="55" fillId="0" borderId="22" xfId="0" applyFont="1" applyBorder="1" applyAlignment="1"/>
    <xf numFmtId="49" fontId="20" fillId="0" borderId="5" xfId="0" applyNumberFormat="1" applyFont="1" applyBorder="1" applyAlignment="1">
      <alignment horizontal="center"/>
    </xf>
    <xf numFmtId="49" fontId="55" fillId="0" borderId="5" xfId="0" applyNumberFormat="1" applyFont="1" applyBorder="1" applyAlignment="1">
      <alignment horizontal="center" shrinkToFit="1"/>
    </xf>
    <xf numFmtId="0" fontId="20" fillId="0" borderId="5" xfId="0" applyFont="1" applyBorder="1" applyAlignment="1">
      <alignment horizontal="center" shrinkToFit="1"/>
    </xf>
    <xf numFmtId="49" fontId="30" fillId="0" borderId="5" xfId="0" applyNumberFormat="1" applyFont="1" applyBorder="1" applyAlignment="1">
      <alignment horizontal="center" shrinkToFit="1"/>
    </xf>
    <xf numFmtId="1" fontId="58" fillId="0" borderId="0" xfId="0" applyNumberFormat="1" applyFont="1" applyAlignment="1">
      <alignment horizontal="center" vertical="center"/>
    </xf>
    <xf numFmtId="0" fontId="18" fillId="0" borderId="0" xfId="0" applyFont="1" applyAlignment="1">
      <alignment horizontal="center" vertical="center" shrinkToFit="1"/>
    </xf>
    <xf numFmtId="0" fontId="30" fillId="0" borderId="5" xfId="0" applyFont="1" applyBorder="1" applyAlignment="1">
      <alignment horizontal="center" vertical="center"/>
    </xf>
    <xf numFmtId="0" fontId="20" fillId="0" borderId="16" xfId="0" applyFont="1" applyBorder="1" applyAlignment="1">
      <alignment horizontal="center"/>
    </xf>
    <xf numFmtId="0" fontId="20" fillId="0" borderId="16" xfId="0" applyFont="1" applyBorder="1" applyAlignment="1">
      <alignment horizontal="center" vertical="center"/>
    </xf>
    <xf numFmtId="0" fontId="22" fillId="0" borderId="0" xfId="58"/>
    <xf numFmtId="0" fontId="82" fillId="0" borderId="0" xfId="58" applyFont="1"/>
    <xf numFmtId="0" fontId="81" fillId="0" borderId="0" xfId="58" applyFont="1" applyAlignment="1">
      <alignment horizontal="center" vertical="center"/>
    </xf>
    <xf numFmtId="0" fontId="22" fillId="0" borderId="0" xfId="58" applyAlignment="1">
      <alignment horizontal="left"/>
    </xf>
    <xf numFmtId="0" fontId="81" fillId="0" borderId="0" xfId="58" applyFont="1" applyAlignment="1">
      <alignment horizontal="left" vertical="center"/>
    </xf>
    <xf numFmtId="0" fontId="11" fillId="26" borderId="20" xfId="0" applyFont="1" applyFill="1" applyBorder="1">
      <alignment vertical="center"/>
    </xf>
    <xf numFmtId="0" fontId="11" fillId="26" borderId="14" xfId="0" applyFont="1" applyFill="1" applyBorder="1">
      <alignment vertical="center"/>
    </xf>
    <xf numFmtId="0" fontId="11" fillId="26" borderId="18" xfId="0" applyFont="1" applyFill="1" applyBorder="1">
      <alignment vertical="center"/>
    </xf>
    <xf numFmtId="0" fontId="20" fillId="0" borderId="5" xfId="0" applyFont="1" applyBorder="1" applyAlignment="1">
      <alignment vertical="center" shrinkToFit="1"/>
    </xf>
    <xf numFmtId="0" fontId="20" fillId="0" borderId="5" xfId="0" applyFont="1" applyBorder="1" applyAlignment="1">
      <alignment horizontal="center" vertical="center" shrinkToFit="1"/>
    </xf>
    <xf numFmtId="0" fontId="20" fillId="36" borderId="0" xfId="0" applyFont="1" applyFill="1" applyAlignment="1">
      <alignment horizontal="center" vertical="center"/>
    </xf>
    <xf numFmtId="0" fontId="18" fillId="0" borderId="5" xfId="0" applyFont="1" applyBorder="1" applyAlignment="1">
      <alignment horizontal="center"/>
    </xf>
    <xf numFmtId="0" fontId="58" fillId="0" borderId="5" xfId="0" applyFont="1" applyBorder="1" applyAlignment="1">
      <alignment horizontal="center" shrinkToFit="1"/>
    </xf>
    <xf numFmtId="0" fontId="20" fillId="0" borderId="33" xfId="0" applyFont="1" applyBorder="1">
      <alignment vertical="center"/>
    </xf>
    <xf numFmtId="182" fontId="16" fillId="0" borderId="0" xfId="0" applyNumberFormat="1" applyFont="1" applyAlignment="1">
      <alignment horizontal="center" vertical="center"/>
    </xf>
    <xf numFmtId="0" fontId="16" fillId="0" borderId="0" xfId="0" applyFont="1" applyAlignment="1">
      <alignment horizontal="center" vertical="center"/>
    </xf>
    <xf numFmtId="0" fontId="62" fillId="0" borderId="0" xfId="0" applyFont="1" applyAlignment="1">
      <alignment horizontal="center" vertical="center"/>
    </xf>
    <xf numFmtId="0" fontId="94" fillId="0" borderId="0" xfId="0" applyFont="1" applyAlignment="1">
      <alignment horizontal="center" vertical="center"/>
    </xf>
    <xf numFmtId="0" fontId="77" fillId="0" borderId="0" xfId="0" applyFont="1">
      <alignment vertical="center"/>
    </xf>
    <xf numFmtId="0" fontId="56" fillId="0" borderId="0" xfId="0" applyFont="1" applyAlignment="1">
      <alignment horizontal="center" vertical="center"/>
    </xf>
    <xf numFmtId="0" fontId="60" fillId="0" borderId="0" xfId="0" applyFont="1" applyAlignment="1">
      <alignment horizontal="center" vertical="center"/>
    </xf>
    <xf numFmtId="0" fontId="102" fillId="0" borderId="0" xfId="0" applyFont="1" applyAlignment="1">
      <alignment horizontal="center" vertical="center"/>
    </xf>
    <xf numFmtId="0" fontId="100" fillId="0" borderId="0" xfId="0" applyFont="1" applyAlignment="1">
      <alignment horizontal="center" vertical="center"/>
    </xf>
    <xf numFmtId="0" fontId="73" fillId="0" borderId="0" xfId="0" applyFont="1" applyAlignment="1">
      <alignment horizontal="center" vertical="center"/>
    </xf>
    <xf numFmtId="0" fontId="93" fillId="0" borderId="0" xfId="0" applyFont="1" applyAlignment="1">
      <alignment horizontal="center" vertical="center"/>
    </xf>
    <xf numFmtId="0" fontId="106" fillId="0" borderId="0" xfId="0" applyFont="1" applyAlignment="1">
      <alignment horizontal="center" vertical="center"/>
    </xf>
    <xf numFmtId="0" fontId="62" fillId="0" borderId="0" xfId="0" applyFont="1" applyAlignment="1">
      <alignment horizontal="left" vertical="center"/>
    </xf>
    <xf numFmtId="0" fontId="107" fillId="0" borderId="0" xfId="58" applyFont="1"/>
    <xf numFmtId="0" fontId="20" fillId="0" borderId="33" xfId="0" applyFont="1" applyBorder="1" applyAlignment="1">
      <alignment horizontal="center" vertical="center"/>
    </xf>
    <xf numFmtId="0" fontId="20" fillId="0" borderId="38" xfId="54" applyFont="1" applyBorder="1" applyAlignment="1">
      <alignment vertical="center" shrinkToFit="1"/>
    </xf>
    <xf numFmtId="0" fontId="60" fillId="0" borderId="38" xfId="54" applyFont="1" applyBorder="1" applyAlignment="1">
      <alignment horizontal="left" vertical="center"/>
    </xf>
    <xf numFmtId="0" fontId="20" fillId="0" borderId="38" xfId="54" applyFont="1" applyBorder="1" applyAlignment="1">
      <alignment vertical="center"/>
    </xf>
    <xf numFmtId="0" fontId="20" fillId="0" borderId="38" xfId="0" applyFont="1" applyBorder="1" applyAlignment="1">
      <alignment vertical="center" shrinkToFit="1"/>
    </xf>
    <xf numFmtId="0" fontId="20" fillId="0" borderId="38" xfId="0" applyFont="1" applyBorder="1">
      <alignment vertical="center"/>
    </xf>
    <xf numFmtId="0" fontId="110" fillId="0" borderId="38" xfId="54" applyFont="1" applyBorder="1" applyAlignment="1">
      <alignment vertical="center"/>
    </xf>
    <xf numFmtId="0" fontId="96" fillId="0" borderId="38" xfId="0" applyFont="1" applyBorder="1" applyAlignment="1">
      <alignment horizontal="center" vertical="center"/>
    </xf>
    <xf numFmtId="0" fontId="100" fillId="0" borderId="38" xfId="0" applyFont="1" applyBorder="1" applyAlignment="1">
      <alignment horizontal="center" vertical="center"/>
    </xf>
    <xf numFmtId="0" fontId="104" fillId="0" borderId="38" xfId="0" applyFont="1" applyBorder="1" applyAlignment="1">
      <alignment horizontal="center" vertical="center"/>
    </xf>
    <xf numFmtId="0" fontId="58" fillId="0" borderId="38" xfId="0" applyFont="1" applyBorder="1" applyAlignment="1">
      <alignment horizontal="center" vertical="center"/>
    </xf>
    <xf numFmtId="0" fontId="30" fillId="0" borderId="38" xfId="0" applyFont="1" applyBorder="1" applyAlignment="1">
      <alignment horizontal="center" vertical="center" wrapText="1"/>
    </xf>
    <xf numFmtId="0" fontId="96" fillId="0" borderId="38" xfId="0" applyFont="1" applyBorder="1" applyAlignment="1">
      <alignment horizontal="center" vertical="center" wrapText="1"/>
    </xf>
    <xf numFmtId="0" fontId="113" fillId="0" borderId="38" xfId="0" applyFont="1" applyBorder="1" applyAlignment="1">
      <alignment horizontal="center" vertical="center" wrapText="1"/>
    </xf>
    <xf numFmtId="0" fontId="60" fillId="0" borderId="38" xfId="0" applyFont="1" applyBorder="1" applyAlignment="1">
      <alignment horizontal="center" vertical="center"/>
    </xf>
    <xf numFmtId="0" fontId="56" fillId="0" borderId="38" xfId="0" applyFont="1" applyBorder="1" applyAlignment="1">
      <alignment horizontal="center" vertical="center"/>
    </xf>
    <xf numFmtId="0" fontId="20" fillId="0" borderId="38" xfId="54" applyFont="1" applyBorder="1" applyAlignment="1">
      <alignment horizontal="center" vertical="center"/>
    </xf>
    <xf numFmtId="0" fontId="20" fillId="0" borderId="38" xfId="0" applyFont="1" applyBorder="1" applyAlignment="1">
      <alignment horizontal="center" vertical="center"/>
    </xf>
    <xf numFmtId="0" fontId="55" fillId="0" borderId="38" xfId="0" applyFont="1" applyBorder="1" applyAlignment="1">
      <alignment horizontal="center" vertical="center"/>
    </xf>
    <xf numFmtId="0" fontId="17" fillId="0" borderId="38" xfId="0" applyFont="1" applyBorder="1" applyAlignment="1">
      <alignment horizontal="center" vertical="center" shrinkToFit="1"/>
    </xf>
    <xf numFmtId="0" fontId="98" fillId="0" borderId="38" xfId="0" applyFont="1" applyBorder="1" applyAlignment="1">
      <alignment horizontal="center" vertical="center"/>
    </xf>
    <xf numFmtId="0" fontId="108" fillId="0" borderId="38" xfId="54" applyFont="1" applyBorder="1" applyAlignment="1">
      <alignment vertical="center"/>
    </xf>
    <xf numFmtId="0" fontId="17" fillId="0" borderId="38" xfId="0" applyFont="1" applyBorder="1" applyAlignment="1">
      <alignment horizontal="center" vertical="center"/>
    </xf>
    <xf numFmtId="0" fontId="58" fillId="0" borderId="38" xfId="0" applyFont="1" applyBorder="1" applyAlignment="1">
      <alignment horizontal="center" vertical="center" shrinkToFit="1"/>
    </xf>
    <xf numFmtId="0" fontId="58" fillId="0" borderId="38" xfId="0" applyFont="1" applyBorder="1">
      <alignment vertical="center"/>
    </xf>
    <xf numFmtId="176" fontId="55" fillId="0" borderId="38" xfId="119" applyNumberFormat="1" applyFont="1" applyFill="1" applyBorder="1" applyAlignment="1">
      <alignment horizontal="center" vertical="center"/>
    </xf>
    <xf numFmtId="0" fontId="55" fillId="0" borderId="38" xfId="54" applyFont="1" applyBorder="1" applyAlignment="1">
      <alignment vertical="center"/>
    </xf>
    <xf numFmtId="0" fontId="55" fillId="0" borderId="38" xfId="54" applyFont="1" applyBorder="1" applyAlignment="1">
      <alignment vertical="center" shrinkToFit="1"/>
    </xf>
    <xf numFmtId="0" fontId="114" fillId="0" borderId="38" xfId="54" applyFont="1" applyBorder="1" applyAlignment="1">
      <alignment vertical="center"/>
    </xf>
    <xf numFmtId="38" fontId="55" fillId="0" borderId="38" xfId="120" applyNumberFormat="1" applyFont="1" applyFill="1" applyBorder="1" applyAlignment="1">
      <alignment horizontal="center" vertical="center"/>
    </xf>
    <xf numFmtId="0" fontId="103" fillId="0" borderId="38" xfId="0" applyFont="1" applyBorder="1" applyAlignment="1">
      <alignment horizontal="center" vertical="center" wrapText="1"/>
    </xf>
    <xf numFmtId="0" fontId="18" fillId="0" borderId="38" xfId="54" applyFont="1" applyBorder="1" applyAlignment="1">
      <alignment horizontal="center" vertical="center"/>
    </xf>
    <xf numFmtId="0" fontId="114" fillId="0" borderId="38" xfId="0" applyFont="1" applyBorder="1" applyAlignment="1">
      <alignment horizontal="center" vertical="center"/>
    </xf>
    <xf numFmtId="0" fontId="58" fillId="0" borderId="38" xfId="54" applyFont="1" applyBorder="1" applyAlignment="1">
      <alignment horizontal="center" vertical="center" shrinkToFit="1"/>
    </xf>
    <xf numFmtId="0" fontId="96" fillId="35" borderId="38" xfId="0" applyFont="1" applyFill="1" applyBorder="1" applyAlignment="1">
      <alignment horizontal="center" vertical="center"/>
    </xf>
    <xf numFmtId="0" fontId="58" fillId="35" borderId="38" xfId="0" applyFont="1" applyFill="1" applyBorder="1" applyAlignment="1">
      <alignment horizontal="center" vertical="center"/>
    </xf>
    <xf numFmtId="0" fontId="30" fillId="35" borderId="38" xfId="0" applyFont="1" applyFill="1" applyBorder="1" applyAlignment="1">
      <alignment horizontal="center" vertical="center" wrapText="1"/>
    </xf>
    <xf numFmtId="0" fontId="55" fillId="35" borderId="38" xfId="0" applyFont="1" applyFill="1" applyBorder="1" applyAlignment="1">
      <alignment horizontal="center" vertical="center"/>
    </xf>
    <xf numFmtId="0" fontId="17" fillId="35" borderId="38" xfId="0" applyFont="1" applyFill="1" applyBorder="1" applyAlignment="1">
      <alignment horizontal="center" vertical="center"/>
    </xf>
    <xf numFmtId="0" fontId="17" fillId="35" borderId="38" xfId="0" applyFont="1" applyFill="1" applyBorder="1" applyAlignment="1">
      <alignment horizontal="center" vertical="center" shrinkToFit="1"/>
    </xf>
    <xf numFmtId="0" fontId="58" fillId="35" borderId="38" xfId="0" applyFont="1" applyFill="1" applyBorder="1" applyAlignment="1">
      <alignment horizontal="center" vertical="center" shrinkToFit="1"/>
    </xf>
    <xf numFmtId="0" fontId="67" fillId="0" borderId="38" xfId="0" applyFont="1" applyBorder="1" applyAlignment="1">
      <alignment horizontal="center" vertical="center"/>
    </xf>
    <xf numFmtId="0" fontId="69" fillId="0" borderId="38" xfId="0" applyFont="1" applyBorder="1" applyAlignment="1">
      <alignment horizontal="center" vertical="center"/>
    </xf>
    <xf numFmtId="0" fontId="89" fillId="0" borderId="38" xfId="0" applyFont="1" applyBorder="1" applyAlignment="1">
      <alignment horizontal="center" vertical="center"/>
    </xf>
    <xf numFmtId="0" fontId="59" fillId="0" borderId="38" xfId="0" applyFont="1" applyBorder="1" applyAlignment="1">
      <alignment horizontal="center" vertical="center"/>
    </xf>
    <xf numFmtId="0" fontId="52" fillId="0" borderId="38" xfId="0" applyFont="1" applyBorder="1" applyAlignment="1">
      <alignment horizontal="center" vertical="center" wrapText="1"/>
    </xf>
    <xf numFmtId="0" fontId="71" fillId="0" borderId="38" xfId="0" applyFont="1" applyBorder="1" applyAlignment="1">
      <alignment horizontal="center" vertical="center" wrapText="1"/>
    </xf>
    <xf numFmtId="0" fontId="93" fillId="0" borderId="38" xfId="0" applyFont="1" applyBorder="1" applyAlignment="1">
      <alignment horizontal="center" vertical="center"/>
    </xf>
    <xf numFmtId="0" fontId="94" fillId="0" borderId="38" xfId="0" applyFont="1" applyBorder="1" applyAlignment="1">
      <alignment horizontal="center" vertical="center"/>
    </xf>
    <xf numFmtId="0" fontId="92" fillId="0" borderId="38" xfId="69" applyFont="1" applyBorder="1" applyAlignment="1">
      <alignment vertical="center" shrinkToFit="1"/>
    </xf>
    <xf numFmtId="0" fontId="87" fillId="0" borderId="38" xfId="0" applyFont="1" applyBorder="1">
      <alignment vertical="center"/>
    </xf>
    <xf numFmtId="0" fontId="85" fillId="0" borderId="38" xfId="0" applyFont="1" applyBorder="1">
      <alignment vertical="center"/>
    </xf>
    <xf numFmtId="0" fontId="92" fillId="0" borderId="38" xfId="0" applyFont="1" applyBorder="1" applyAlignment="1">
      <alignment horizontal="center" vertical="center"/>
    </xf>
    <xf numFmtId="0" fontId="77" fillId="0" borderId="38" xfId="0" applyFont="1" applyBorder="1" applyAlignment="1">
      <alignment horizontal="center" vertical="center"/>
    </xf>
    <xf numFmtId="0" fontId="63" fillId="0" borderId="38" xfId="0" applyFont="1" applyBorder="1" applyAlignment="1">
      <alignment horizontal="center" vertical="center"/>
    </xf>
    <xf numFmtId="0" fontId="78" fillId="0" borderId="38" xfId="0" applyFont="1" applyBorder="1">
      <alignment vertical="center"/>
    </xf>
    <xf numFmtId="0" fontId="92" fillId="0" borderId="38" xfId="0" applyFont="1" applyBorder="1" applyAlignment="1">
      <alignment horizontal="center"/>
    </xf>
    <xf numFmtId="176" fontId="58" fillId="0" borderId="38" xfId="119" applyNumberFormat="1" applyFont="1" applyFill="1" applyBorder="1" applyAlignment="1">
      <alignment horizontal="center" vertical="center"/>
    </xf>
    <xf numFmtId="0" fontId="92" fillId="0" borderId="38" xfId="69" applyFont="1" applyBorder="1" applyAlignment="1">
      <alignment horizontal="center"/>
    </xf>
    <xf numFmtId="0" fontId="57" fillId="0" borderId="38" xfId="0" applyFont="1" applyBorder="1" applyAlignment="1">
      <alignment horizontal="center" vertical="center"/>
    </xf>
    <xf numFmtId="0" fontId="87" fillId="0" borderId="38" xfId="0" applyFont="1" applyBorder="1" applyAlignment="1">
      <alignment vertical="center" shrinkToFit="1"/>
    </xf>
    <xf numFmtId="0" fontId="92" fillId="0" borderId="38" xfId="69" applyFont="1" applyBorder="1" applyAlignment="1">
      <alignment horizontal="center" vertical="center" shrinkToFit="1"/>
    </xf>
    <xf numFmtId="0" fontId="87" fillId="27" borderId="38" xfId="0" applyFont="1" applyFill="1" applyBorder="1">
      <alignment vertical="center"/>
    </xf>
    <xf numFmtId="0" fontId="95" fillId="0" borderId="38" xfId="0" applyFont="1" applyBorder="1" applyAlignment="1">
      <alignment horizontal="center" vertical="center"/>
    </xf>
    <xf numFmtId="49" fontId="92" fillId="0" borderId="38" xfId="69" applyNumberFormat="1" applyFont="1" applyBorder="1" applyAlignment="1">
      <alignment horizontal="center"/>
    </xf>
    <xf numFmtId="0" fontId="78" fillId="0" borderId="38" xfId="0" applyFont="1" applyBorder="1" applyAlignment="1">
      <alignment horizontal="left" vertical="center"/>
    </xf>
    <xf numFmtId="0" fontId="73" fillId="0" borderId="38" xfId="0" applyFont="1" applyBorder="1" applyAlignment="1">
      <alignment horizontal="center" vertical="center"/>
    </xf>
    <xf numFmtId="0" fontId="67" fillId="35" borderId="38" xfId="0" applyFont="1" applyFill="1" applyBorder="1" applyAlignment="1">
      <alignment horizontal="center" vertical="center"/>
    </xf>
    <xf numFmtId="0" fontId="77" fillId="35" borderId="38" xfId="0" applyFont="1" applyFill="1" applyBorder="1" applyAlignment="1">
      <alignment horizontal="center" vertical="center"/>
    </xf>
    <xf numFmtId="0" fontId="92" fillId="0" borderId="38" xfId="69" applyFont="1" applyBorder="1" applyAlignment="1">
      <alignment horizontal="center" vertical="center"/>
    </xf>
    <xf numFmtId="0" fontId="20" fillId="0" borderId="38" xfId="0" applyFont="1" applyBorder="1" applyAlignment="1"/>
    <xf numFmtId="0" fontId="20" fillId="0" borderId="38" xfId="69" applyFont="1" applyBorder="1" applyAlignment="1">
      <alignment horizontal="center"/>
    </xf>
    <xf numFmtId="0" fontId="60" fillId="0" borderId="38" xfId="0" applyFont="1" applyBorder="1" applyAlignment="1">
      <alignment horizontal="center" vertical="center" shrinkToFit="1"/>
    </xf>
    <xf numFmtId="0" fontId="20" fillId="0" borderId="38" xfId="0" applyFont="1" applyBorder="1" applyAlignment="1">
      <alignment horizontal="left"/>
    </xf>
    <xf numFmtId="0" fontId="20" fillId="0" borderId="38" xfId="0" applyFont="1" applyBorder="1" applyAlignment="1">
      <alignment shrinkToFit="1"/>
    </xf>
    <xf numFmtId="0" fontId="20" fillId="0" borderId="38" xfId="69" applyFont="1" applyBorder="1" applyAlignment="1">
      <alignment horizontal="center" vertical="center" shrinkToFit="1"/>
    </xf>
    <xf numFmtId="0" fontId="55" fillId="0" borderId="38" xfId="0" applyFont="1" applyBorder="1">
      <alignment vertical="center"/>
    </xf>
    <xf numFmtId="0" fontId="20" fillId="0" borderId="38" xfId="0" applyFont="1" applyBorder="1" applyAlignment="1">
      <alignment horizontal="left" shrinkToFit="1"/>
    </xf>
    <xf numFmtId="0" fontId="91" fillId="0" borderId="38" xfId="0" applyFont="1" applyBorder="1" applyAlignment="1">
      <alignment horizontal="left" vertical="center"/>
    </xf>
    <xf numFmtId="0" fontId="18" fillId="0" borderId="38" xfId="0" applyFont="1" applyBorder="1" applyAlignment="1">
      <alignment horizontal="center"/>
    </xf>
    <xf numFmtId="49" fontId="11" fillId="38" borderId="14" xfId="0" applyNumberFormat="1" applyFont="1" applyFill="1" applyBorder="1" applyAlignment="1">
      <alignment horizontal="center" vertical="center"/>
    </xf>
    <xf numFmtId="0" fontId="11" fillId="26" borderId="47" xfId="0" applyFont="1" applyFill="1" applyBorder="1">
      <alignment vertical="center"/>
    </xf>
    <xf numFmtId="0" fontId="60" fillId="0" borderId="48" xfId="0" applyFont="1" applyBorder="1" applyAlignment="1">
      <alignment horizontal="center" vertical="center"/>
    </xf>
    <xf numFmtId="0" fontId="20" fillId="0" borderId="48" xfId="54" applyFont="1" applyBorder="1" applyAlignment="1">
      <alignment horizontal="center" vertical="center"/>
    </xf>
    <xf numFmtId="0" fontId="20" fillId="0" borderId="48" xfId="0" applyFont="1" applyBorder="1" applyAlignment="1">
      <alignment horizontal="center" vertical="center"/>
    </xf>
    <xf numFmtId="0" fontId="55" fillId="0" borderId="48" xfId="0" applyFont="1" applyBorder="1" applyAlignment="1">
      <alignment horizontal="center" vertical="center"/>
    </xf>
    <xf numFmtId="0" fontId="58" fillId="0" borderId="48" xfId="0" applyFont="1" applyBorder="1" applyAlignment="1">
      <alignment horizontal="center" vertical="center"/>
    </xf>
    <xf numFmtId="0" fontId="60" fillId="0" borderId="48" xfId="0" applyFont="1" applyBorder="1" applyAlignment="1">
      <alignment horizontal="center" vertical="center" shrinkToFit="1"/>
    </xf>
    <xf numFmtId="0" fontId="18" fillId="0" borderId="0" xfId="0" applyFont="1" applyAlignment="1">
      <alignment horizontal="center"/>
    </xf>
    <xf numFmtId="0" fontId="18" fillId="0" borderId="0" xfId="0" applyFont="1" applyAlignment="1">
      <alignment horizontal="center" shrinkToFit="1"/>
    </xf>
    <xf numFmtId="0" fontId="96" fillId="0" borderId="49" xfId="0" applyFont="1" applyBorder="1" applyAlignment="1">
      <alignment horizontal="center" vertical="center"/>
    </xf>
    <xf numFmtId="0" fontId="100" fillId="0" borderId="49" xfId="0" applyFont="1" applyBorder="1" applyAlignment="1">
      <alignment horizontal="center" vertical="center"/>
    </xf>
    <xf numFmtId="0" fontId="104" fillId="0" borderId="49" xfId="0" applyFont="1" applyBorder="1" applyAlignment="1">
      <alignment horizontal="center" vertical="center"/>
    </xf>
    <xf numFmtId="0" fontId="58" fillId="0" borderId="49" xfId="0" applyFont="1" applyBorder="1" applyAlignment="1">
      <alignment horizontal="center" vertical="center"/>
    </xf>
    <xf numFmtId="0" fontId="30" fillId="0" borderId="49" xfId="0" applyFont="1" applyBorder="1" applyAlignment="1">
      <alignment horizontal="center" vertical="center" wrapText="1"/>
    </xf>
    <xf numFmtId="0" fontId="96" fillId="0" borderId="49" xfId="0" applyFont="1" applyBorder="1" applyAlignment="1">
      <alignment horizontal="center" vertical="center" wrapText="1"/>
    </xf>
    <xf numFmtId="0" fontId="113" fillId="0" borderId="49" xfId="0" applyFont="1" applyBorder="1" applyAlignment="1">
      <alignment horizontal="center" vertical="center" wrapText="1"/>
    </xf>
    <xf numFmtId="0" fontId="17" fillId="0" borderId="49" xfId="0" applyFont="1" applyBorder="1">
      <alignment vertical="center"/>
    </xf>
    <xf numFmtId="0" fontId="69" fillId="0" borderId="49" xfId="0" applyFont="1" applyBorder="1" applyAlignment="1">
      <alignment horizontal="center" vertical="center"/>
    </xf>
    <xf numFmtId="0" fontId="17" fillId="0" borderId="49" xfId="0" applyFont="1" applyBorder="1" applyAlignment="1">
      <alignment horizontal="center" vertical="center"/>
    </xf>
    <xf numFmtId="0" fontId="18" fillId="0" borderId="49" xfId="0" applyFont="1" applyBorder="1" applyAlignment="1">
      <alignment horizontal="center" vertical="center"/>
    </xf>
    <xf numFmtId="0" fontId="18" fillId="0" borderId="49" xfId="0" applyFont="1" applyBorder="1" applyAlignment="1">
      <alignment horizontal="center" vertical="center" shrinkToFit="1"/>
    </xf>
    <xf numFmtId="0" fontId="58" fillId="0" borderId="49" xfId="0" applyFont="1" applyBorder="1" applyAlignment="1">
      <alignment horizontal="left" vertical="center"/>
    </xf>
    <xf numFmtId="0" fontId="60" fillId="0" borderId="49" xfId="0" applyFont="1" applyBorder="1" applyAlignment="1">
      <alignment horizontal="center" vertical="center"/>
    </xf>
    <xf numFmtId="0" fontId="18" fillId="0" borderId="49" xfId="72" applyFont="1" applyBorder="1" applyAlignment="1">
      <alignment horizontal="center" vertical="center" shrinkToFit="1"/>
    </xf>
    <xf numFmtId="0" fontId="18" fillId="0" borderId="49" xfId="0" applyFont="1" applyBorder="1" applyAlignment="1">
      <alignment horizontal="center"/>
    </xf>
    <xf numFmtId="0" fontId="119" fillId="0" borderId="49" xfId="0" applyFont="1" applyBorder="1" applyAlignment="1">
      <alignment horizontal="center" vertical="center"/>
    </xf>
    <xf numFmtId="38" fontId="58" fillId="0" borderId="49" xfId="120" applyNumberFormat="1" applyFont="1" applyFill="1" applyBorder="1" applyAlignment="1">
      <alignment horizontal="center" vertical="center"/>
    </xf>
    <xf numFmtId="0" fontId="58" fillId="0" borderId="52" xfId="0" applyFont="1" applyBorder="1" applyAlignment="1">
      <alignment horizontal="center" vertical="center"/>
    </xf>
    <xf numFmtId="0" fontId="66" fillId="0" borderId="0" xfId="0" applyFont="1">
      <alignment vertical="center"/>
    </xf>
    <xf numFmtId="0" fontId="18" fillId="0" borderId="53" xfId="0" applyFont="1" applyBorder="1" applyAlignment="1">
      <alignment horizontal="center" vertical="center"/>
    </xf>
    <xf numFmtId="0" fontId="58" fillId="0" borderId="53" xfId="0" applyFont="1" applyBorder="1" applyAlignment="1">
      <alignment horizontal="center" vertical="center"/>
    </xf>
    <xf numFmtId="0" fontId="18" fillId="0" borderId="53" xfId="0" applyFont="1" applyBorder="1" applyAlignment="1">
      <alignment horizontal="center" vertical="center" shrinkToFit="1"/>
    </xf>
    <xf numFmtId="0" fontId="58" fillId="0" borderId="54" xfId="0" applyFont="1" applyBorder="1">
      <alignment vertical="center"/>
    </xf>
    <xf numFmtId="0" fontId="18" fillId="0" borderId="54" xfId="0" applyFont="1" applyBorder="1" applyAlignment="1">
      <alignment horizontal="center" vertical="center"/>
    </xf>
    <xf numFmtId="0" fontId="58" fillId="0" borderId="54" xfId="0" applyFont="1" applyBorder="1" applyAlignment="1">
      <alignment horizontal="center" vertical="center"/>
    </xf>
    <xf numFmtId="0" fontId="119" fillId="0" borderId="54" xfId="0" applyFont="1" applyBorder="1" applyAlignment="1">
      <alignment horizontal="center" vertical="center"/>
    </xf>
    <xf numFmtId="0" fontId="120" fillId="0" borderId="49" xfId="0" applyFont="1" applyBorder="1" applyAlignment="1">
      <alignment horizontal="center" vertical="center"/>
    </xf>
    <xf numFmtId="0" fontId="63" fillId="0" borderId="54" xfId="0" applyFont="1" applyBorder="1" applyAlignment="1">
      <alignment horizontal="center" vertical="center"/>
    </xf>
    <xf numFmtId="0" fontId="58" fillId="0" borderId="36" xfId="0" applyFont="1" applyBorder="1" applyAlignment="1">
      <alignment horizontal="center" vertical="center"/>
    </xf>
    <xf numFmtId="0" fontId="18" fillId="0" borderId="55" xfId="0" applyFont="1" applyBorder="1" applyAlignment="1">
      <alignment horizontal="center" vertical="center"/>
    </xf>
    <xf numFmtId="0" fontId="18" fillId="0" borderId="55" xfId="0" applyFont="1" applyBorder="1" applyAlignment="1">
      <alignment horizontal="center" vertical="center" shrinkToFit="1"/>
    </xf>
    <xf numFmtId="0" fontId="58" fillId="0" borderId="55" xfId="0" applyFont="1" applyBorder="1" applyAlignment="1">
      <alignment horizontal="center" vertical="center"/>
    </xf>
    <xf numFmtId="0" fontId="58" fillId="40" borderId="49" xfId="0" applyFont="1" applyFill="1" applyBorder="1" applyAlignment="1">
      <alignment horizontal="center" vertical="center"/>
    </xf>
    <xf numFmtId="0" fontId="69" fillId="0" borderId="56" xfId="0" applyFont="1" applyBorder="1" applyAlignment="1">
      <alignment horizontal="center" vertical="center"/>
    </xf>
    <xf numFmtId="0" fontId="18" fillId="0" borderId="56" xfId="0" applyFont="1" applyBorder="1" applyAlignment="1">
      <alignment horizontal="center" vertical="center"/>
    </xf>
    <xf numFmtId="0" fontId="58" fillId="0" borderId="56" xfId="0" applyFont="1" applyBorder="1" applyAlignment="1">
      <alignment horizontal="center" vertical="center"/>
    </xf>
    <xf numFmtId="0" fontId="18" fillId="40" borderId="56" xfId="0" applyFont="1" applyFill="1" applyBorder="1" applyAlignment="1">
      <alignment horizontal="center" vertical="center"/>
    </xf>
    <xf numFmtId="0" fontId="58" fillId="40" borderId="56" xfId="0" applyFont="1" applyFill="1" applyBorder="1" applyAlignment="1">
      <alignment horizontal="center" vertical="center"/>
    </xf>
    <xf numFmtId="0" fontId="18" fillId="40" borderId="49" xfId="0" applyFont="1" applyFill="1" applyBorder="1" applyAlignment="1">
      <alignment horizontal="center" vertical="center"/>
    </xf>
    <xf numFmtId="0" fontId="58" fillId="40" borderId="52" xfId="0" applyFont="1" applyFill="1" applyBorder="1" applyAlignment="1">
      <alignment horizontal="center" vertical="center"/>
    </xf>
    <xf numFmtId="0" fontId="18" fillId="40" borderId="49" xfId="0" applyFont="1" applyFill="1" applyBorder="1" applyAlignment="1">
      <alignment horizontal="center" vertical="center" shrinkToFit="1"/>
    </xf>
    <xf numFmtId="0" fontId="122" fillId="0" borderId="0" xfId="0" applyFont="1" applyAlignment="1">
      <alignment horizontal="center" vertical="center"/>
    </xf>
    <xf numFmtId="0" fontId="123" fillId="0" borderId="0" xfId="0" applyFont="1" applyAlignment="1">
      <alignment horizontal="center" vertical="center"/>
    </xf>
    <xf numFmtId="0" fontId="63" fillId="0" borderId="0" xfId="0" applyFont="1" applyAlignment="1">
      <alignment horizontal="center" vertical="center"/>
    </xf>
    <xf numFmtId="0" fontId="124" fillId="0" borderId="0" xfId="0" applyFont="1">
      <alignment vertical="center"/>
    </xf>
    <xf numFmtId="0" fontId="127" fillId="0" borderId="0" xfId="0" applyFont="1" applyAlignment="1">
      <alignment horizontal="center" vertical="center"/>
    </xf>
    <xf numFmtId="0" fontId="128" fillId="0" borderId="0" xfId="0" applyFont="1" applyAlignment="1">
      <alignment horizontal="center" vertical="center"/>
    </xf>
    <xf numFmtId="0" fontId="52" fillId="0" borderId="49" xfId="0" applyFont="1" applyBorder="1" applyAlignment="1">
      <alignment horizontal="center" vertical="center" wrapText="1"/>
    </xf>
    <xf numFmtId="0" fontId="20" fillId="40" borderId="5" xfId="0" applyFont="1" applyFill="1" applyBorder="1" applyAlignment="1">
      <alignment horizontal="center" vertical="center"/>
    </xf>
    <xf numFmtId="0" fontId="58" fillId="0" borderId="57" xfId="0" applyFont="1" applyBorder="1" applyAlignment="1">
      <alignment horizontal="center" vertical="center"/>
    </xf>
    <xf numFmtId="0" fontId="18" fillId="0" borderId="54" xfId="0" applyFont="1" applyBorder="1" applyAlignment="1">
      <alignment horizontal="center" vertical="center" shrinkToFit="1"/>
    </xf>
    <xf numFmtId="0" fontId="18" fillId="40" borderId="55" xfId="0" applyFont="1" applyFill="1" applyBorder="1" applyAlignment="1">
      <alignment horizontal="center" vertical="center" shrinkToFit="1"/>
    </xf>
    <xf numFmtId="0" fontId="18" fillId="40" borderId="55" xfId="0" applyFont="1" applyFill="1" applyBorder="1" applyAlignment="1">
      <alignment horizontal="center" vertical="center"/>
    </xf>
    <xf numFmtId="0" fontId="58" fillId="40" borderId="55" xfId="0" applyFont="1" applyFill="1" applyBorder="1" applyAlignment="1">
      <alignment horizontal="center" vertical="center"/>
    </xf>
    <xf numFmtId="0" fontId="30" fillId="0" borderId="59" xfId="0" applyFont="1" applyBorder="1" applyAlignment="1">
      <alignment horizontal="center" vertical="center"/>
    </xf>
    <xf numFmtId="0" fontId="30" fillId="0" borderId="60" xfId="0" applyFont="1" applyBorder="1" applyAlignment="1">
      <alignment horizontal="center" vertical="center"/>
    </xf>
    <xf numFmtId="0" fontId="55" fillId="0" borderId="60" xfId="0" applyFont="1" applyBorder="1" applyAlignment="1"/>
    <xf numFmtId="0" fontId="17" fillId="0" borderId="61" xfId="0" applyFont="1" applyBorder="1">
      <alignment vertical="center"/>
    </xf>
    <xf numFmtId="0" fontId="69" fillId="0" borderId="62" xfId="0" applyFont="1" applyBorder="1" applyAlignment="1">
      <alignment horizontal="center" vertical="center"/>
    </xf>
    <xf numFmtId="0" fontId="58" fillId="0" borderId="62" xfId="0" applyFont="1" applyBorder="1">
      <alignment vertical="center"/>
    </xf>
    <xf numFmtId="0" fontId="18" fillId="0" borderId="62" xfId="0" applyFont="1" applyBorder="1" applyAlignment="1">
      <alignment horizontal="center" vertical="center"/>
    </xf>
    <xf numFmtId="0" fontId="58" fillId="0" borderId="62" xfId="0" applyFont="1" applyBorder="1" applyAlignment="1">
      <alignment horizontal="center" vertical="center"/>
    </xf>
    <xf numFmtId="0" fontId="60" fillId="0" borderId="62" xfId="0" applyFont="1" applyBorder="1" applyAlignment="1">
      <alignment horizontal="center" vertical="center"/>
    </xf>
    <xf numFmtId="0" fontId="20" fillId="0" borderId="60" xfId="0" applyFont="1" applyBorder="1" applyAlignment="1">
      <alignment horizontal="center" vertical="center"/>
    </xf>
    <xf numFmtId="0" fontId="55" fillId="0" borderId="60" xfId="0" applyFont="1" applyBorder="1" applyAlignment="1">
      <alignment horizontal="center" vertical="center"/>
    </xf>
    <xf numFmtId="0" fontId="55" fillId="0" borderId="60" xfId="0" applyFont="1" applyBorder="1" applyAlignment="1">
      <alignment horizontal="center"/>
    </xf>
    <xf numFmtId="182" fontId="20" fillId="0" borderId="0" xfId="0" applyNumberFormat="1" applyFont="1" applyAlignment="1">
      <alignment horizontal="center"/>
    </xf>
    <xf numFmtId="1" fontId="58" fillId="0" borderId="0" xfId="0" applyNumberFormat="1" applyFont="1">
      <alignment vertical="center"/>
    </xf>
    <xf numFmtId="0" fontId="74" fillId="0" borderId="5" xfId="0" applyFont="1" applyBorder="1" applyAlignment="1">
      <alignment horizontal="center" vertical="center"/>
    </xf>
    <xf numFmtId="2" fontId="130" fillId="0" borderId="59" xfId="0" applyNumberFormat="1" applyFont="1" applyBorder="1" applyAlignment="1">
      <alignment horizontal="center"/>
    </xf>
    <xf numFmtId="0" fontId="130" fillId="0" borderId="59" xfId="0" applyFont="1" applyBorder="1" applyAlignment="1">
      <alignment horizontal="center" vertical="center"/>
    </xf>
    <xf numFmtId="0" fontId="81" fillId="0" borderId="64" xfId="58" applyFont="1" applyBorder="1" applyAlignment="1">
      <alignment horizontal="center" vertical="center"/>
    </xf>
    <xf numFmtId="24" fontId="81" fillId="0" borderId="63" xfId="0" applyNumberFormat="1" applyFont="1" applyBorder="1" applyAlignment="1">
      <alignment horizontal="center" vertical="center"/>
    </xf>
    <xf numFmtId="0" fontId="81" fillId="0" borderId="63" xfId="0" applyFont="1" applyBorder="1" applyAlignment="1">
      <alignment horizontal="center" vertical="center"/>
    </xf>
    <xf numFmtId="0" fontId="80" fillId="0" borderId="63" xfId="0" applyFont="1" applyBorder="1" applyAlignment="1">
      <alignment horizontal="center" vertical="center"/>
    </xf>
    <xf numFmtId="0" fontId="81" fillId="0" borderId="63" xfId="58" applyFont="1" applyBorder="1" applyAlignment="1">
      <alignment horizontal="center" vertical="center"/>
    </xf>
    <xf numFmtId="0" fontId="81" fillId="0" borderId="63" xfId="58" applyFont="1" applyBorder="1" applyAlignment="1">
      <alignment horizontal="center"/>
    </xf>
    <xf numFmtId="0" fontId="115" fillId="0" borderId="63" xfId="58" applyFont="1" applyBorder="1" applyAlignment="1">
      <alignment horizontal="center" vertical="center"/>
    </xf>
    <xf numFmtId="0" fontId="80" fillId="0" borderId="63" xfId="58" applyFont="1" applyBorder="1" applyAlignment="1">
      <alignment horizontal="center" vertical="center"/>
    </xf>
    <xf numFmtId="183" fontId="116" fillId="0" borderId="63" xfId="58" applyNumberFormat="1" applyFont="1" applyBorder="1" applyAlignment="1">
      <alignment horizontal="center" vertical="center"/>
    </xf>
    <xf numFmtId="24" fontId="116" fillId="0" borderId="63" xfId="58" applyNumberFormat="1" applyFont="1" applyBorder="1" applyAlignment="1">
      <alignment horizontal="center" vertical="center"/>
    </xf>
    <xf numFmtId="0" fontId="116" fillId="0" borderId="63" xfId="58" applyFont="1" applyBorder="1" applyAlignment="1">
      <alignment horizontal="center" vertical="center"/>
    </xf>
    <xf numFmtId="0" fontId="116" fillId="0" borderId="63" xfId="0" applyFont="1" applyBorder="1" applyAlignment="1">
      <alignment horizontal="center" vertical="center"/>
    </xf>
    <xf numFmtId="0" fontId="121" fillId="0" borderId="63" xfId="0" applyFont="1" applyBorder="1" applyAlignment="1">
      <alignment horizontal="center" vertical="center"/>
    </xf>
    <xf numFmtId="0" fontId="116" fillId="0" borderId="63" xfId="58" applyFont="1" applyBorder="1"/>
    <xf numFmtId="0" fontId="81" fillId="0" borderId="64" xfId="58" applyFont="1" applyBorder="1" applyAlignment="1">
      <alignment horizontal="center"/>
    </xf>
    <xf numFmtId="0" fontId="63" fillId="0" borderId="0" xfId="0" applyFont="1" applyAlignment="1">
      <alignment horizontal="left" vertical="center"/>
    </xf>
    <xf numFmtId="0" fontId="52" fillId="0" borderId="64" xfId="0" applyFont="1" applyBorder="1" applyAlignment="1">
      <alignment horizontal="center" vertical="center" wrapText="1"/>
    </xf>
    <xf numFmtId="0" fontId="52" fillId="35" borderId="64" xfId="0" applyFont="1" applyFill="1" applyBorder="1" applyAlignment="1">
      <alignment horizontal="center" vertical="center" wrapText="1"/>
    </xf>
    <xf numFmtId="0" fontId="133" fillId="0" borderId="42" xfId="69" applyFont="1" applyBorder="1" applyAlignment="1">
      <alignment vertical="center"/>
    </xf>
    <xf numFmtId="0" fontId="134" fillId="0" borderId="42" xfId="123" applyFont="1" applyBorder="1"/>
    <xf numFmtId="0" fontId="22" fillId="0" borderId="0" xfId="69" applyAlignment="1">
      <alignment horizontal="center" vertical="center"/>
    </xf>
    <xf numFmtId="0" fontId="22" fillId="0" borderId="0" xfId="69"/>
    <xf numFmtId="0" fontId="18" fillId="0" borderId="0" xfId="69" applyFont="1" applyAlignment="1">
      <alignment horizontal="right"/>
    </xf>
    <xf numFmtId="184" fontId="18" fillId="0" borderId="42" xfId="69" applyNumberFormat="1" applyFont="1" applyBorder="1" applyAlignment="1">
      <alignment horizontal="right"/>
    </xf>
    <xf numFmtId="184" fontId="18" fillId="0" borderId="0" xfId="69" applyNumberFormat="1" applyFont="1" applyAlignment="1">
      <alignment horizontal="center" vertical="center"/>
    </xf>
    <xf numFmtId="0" fontId="134" fillId="0" borderId="0" xfId="123" applyFont="1"/>
    <xf numFmtId="0" fontId="135" fillId="0" borderId="68" xfId="69" applyFont="1" applyBorder="1" applyAlignment="1">
      <alignment horizontal="center" vertical="center" wrapText="1"/>
    </xf>
    <xf numFmtId="0" fontId="135" fillId="0" borderId="50" xfId="69" applyFont="1" applyBorder="1" applyAlignment="1">
      <alignment horizontal="center" vertical="center"/>
    </xf>
    <xf numFmtId="0" fontId="135" fillId="0" borderId="70" xfId="69" applyFont="1" applyBorder="1" applyAlignment="1">
      <alignment horizontal="center" vertical="center"/>
    </xf>
    <xf numFmtId="0" fontId="135" fillId="0" borderId="71" xfId="69" applyFont="1" applyBorder="1" applyAlignment="1">
      <alignment horizontal="center" vertical="center"/>
    </xf>
    <xf numFmtId="0" fontId="136" fillId="0" borderId="72" xfId="69" applyFont="1" applyBorder="1" applyAlignment="1">
      <alignment horizontal="center" vertical="center"/>
    </xf>
    <xf numFmtId="0" fontId="18" fillId="0" borderId="73" xfId="123" applyFont="1" applyBorder="1" applyAlignment="1">
      <alignment horizontal="center" vertical="center" shrinkToFit="1"/>
    </xf>
    <xf numFmtId="0" fontId="18" fillId="0" borderId="74" xfId="123" applyFont="1" applyBorder="1" applyAlignment="1">
      <alignment horizontal="center" vertical="center" shrinkToFit="1"/>
    </xf>
    <xf numFmtId="0" fontId="33" fillId="40" borderId="74" xfId="126" applyFont="1" applyFill="1" applyBorder="1" applyAlignment="1">
      <alignment horizontal="left" vertical="center" shrinkToFit="1"/>
    </xf>
    <xf numFmtId="1" fontId="18" fillId="40" borderId="74" xfId="126" applyNumberFormat="1" applyFont="1" applyFill="1" applyBorder="1" applyAlignment="1">
      <alignment horizontal="center" vertical="center" shrinkToFit="1"/>
    </xf>
    <xf numFmtId="0" fontId="18" fillId="0" borderId="75" xfId="123" applyFont="1" applyBorder="1" applyAlignment="1">
      <alignment horizontal="center" vertical="center" shrinkToFit="1"/>
    </xf>
    <xf numFmtId="0" fontId="18" fillId="40" borderId="76" xfId="127" applyFont="1" applyFill="1" applyBorder="1" applyAlignment="1">
      <alignment horizontal="center" vertical="center" shrinkToFit="1"/>
    </xf>
    <xf numFmtId="0" fontId="18" fillId="40" borderId="77" xfId="127" applyFont="1" applyFill="1" applyBorder="1" applyAlignment="1">
      <alignment horizontal="center" vertical="center" shrinkToFit="1"/>
    </xf>
    <xf numFmtId="0" fontId="33" fillId="40" borderId="77" xfId="127" applyFont="1" applyFill="1" applyBorder="1" applyAlignment="1">
      <alignment horizontal="left" vertical="center" shrinkToFit="1"/>
    </xf>
    <xf numFmtId="0" fontId="18" fillId="0" borderId="77" xfId="69" applyFont="1" applyBorder="1" applyAlignment="1">
      <alignment horizontal="center" vertical="center" shrinkToFit="1"/>
    </xf>
    <xf numFmtId="0" fontId="18" fillId="0" borderId="78" xfId="123" applyFont="1" applyBorder="1" applyAlignment="1">
      <alignment horizontal="center" vertical="center" shrinkToFit="1"/>
    </xf>
    <xf numFmtId="0" fontId="18" fillId="0" borderId="79" xfId="69" applyFont="1" applyBorder="1" applyAlignment="1">
      <alignment horizontal="center" vertical="center"/>
    </xf>
    <xf numFmtId="0" fontId="18" fillId="0" borderId="81" xfId="69" applyFont="1" applyBorder="1" applyAlignment="1">
      <alignment horizontal="center" vertical="center"/>
    </xf>
    <xf numFmtId="0" fontId="33" fillId="40" borderId="65" xfId="126" applyFont="1" applyFill="1" applyBorder="1" applyAlignment="1">
      <alignment horizontal="left" vertical="center" shrinkToFit="1"/>
    </xf>
    <xf numFmtId="0" fontId="18" fillId="0" borderId="82" xfId="69" applyFont="1" applyBorder="1" applyAlignment="1">
      <alignment horizontal="center" vertical="center"/>
    </xf>
    <xf numFmtId="0" fontId="18" fillId="0" borderId="41" xfId="69" applyFont="1" applyBorder="1" applyAlignment="1">
      <alignment horizontal="center" vertical="center" shrinkToFit="1"/>
    </xf>
    <xf numFmtId="0" fontId="18" fillId="0" borderId="65" xfId="69" applyFont="1" applyBorder="1" applyAlignment="1">
      <alignment horizontal="center" vertical="center" shrinkToFit="1"/>
    </xf>
    <xf numFmtId="0" fontId="18" fillId="0" borderId="83" xfId="123" applyFont="1" applyBorder="1" applyAlignment="1">
      <alignment horizontal="center" vertical="center" shrinkToFit="1"/>
    </xf>
    <xf numFmtId="0" fontId="18" fillId="0" borderId="58" xfId="126" applyFont="1" applyBorder="1" applyAlignment="1">
      <alignment horizontal="center" vertical="center" shrinkToFit="1"/>
    </xf>
    <xf numFmtId="0" fontId="18" fillId="0" borderId="0" xfId="123" applyFont="1"/>
    <xf numFmtId="0" fontId="18" fillId="0" borderId="85" xfId="126" applyFont="1" applyBorder="1" applyAlignment="1">
      <alignment horizontal="center" vertical="center"/>
    </xf>
    <xf numFmtId="0" fontId="18" fillId="0" borderId="81" xfId="126" applyFont="1" applyBorder="1" applyAlignment="1">
      <alignment horizontal="center" vertical="center"/>
    </xf>
    <xf numFmtId="0" fontId="18" fillId="0" borderId="65" xfId="123" applyFont="1" applyBorder="1" applyAlignment="1">
      <alignment horizontal="center" vertical="center"/>
    </xf>
    <xf numFmtId="0" fontId="18" fillId="0" borderId="86" xfId="123" applyFont="1" applyBorder="1" applyAlignment="1">
      <alignment horizontal="center" vertical="center"/>
    </xf>
    <xf numFmtId="0" fontId="18" fillId="0" borderId="85" xfId="123" applyFont="1" applyBorder="1" applyAlignment="1">
      <alignment horizontal="center" vertical="center" shrinkToFit="1"/>
    </xf>
    <xf numFmtId="0" fontId="18" fillId="0" borderId="81" xfId="123" applyFont="1" applyBorder="1" applyAlignment="1">
      <alignment horizontal="center" vertical="center" shrinkToFit="1"/>
    </xf>
    <xf numFmtId="0" fontId="33" fillId="0" borderId="65" xfId="126" applyFont="1" applyBorder="1" applyAlignment="1">
      <alignment horizontal="left" vertical="center"/>
    </xf>
    <xf numFmtId="0" fontId="18" fillId="0" borderId="81" xfId="123" applyFont="1" applyBorder="1" applyAlignment="1">
      <alignment horizontal="center" vertical="center"/>
    </xf>
    <xf numFmtId="0" fontId="18" fillId="0" borderId="87" xfId="69" applyFont="1" applyBorder="1" applyAlignment="1">
      <alignment horizontal="center" vertical="center"/>
    </xf>
    <xf numFmtId="0" fontId="18" fillId="0" borderId="43" xfId="126" applyFont="1" applyBorder="1" applyAlignment="1">
      <alignment horizontal="center" vertical="center"/>
    </xf>
    <xf numFmtId="0" fontId="18" fillId="0" borderId="44" xfId="126" applyFont="1" applyBorder="1" applyAlignment="1">
      <alignment horizontal="center" vertical="center"/>
    </xf>
    <xf numFmtId="0" fontId="33" fillId="40" borderId="44" xfId="126" applyFont="1" applyFill="1" applyBorder="1" applyAlignment="1">
      <alignment horizontal="left" vertical="center"/>
    </xf>
    <xf numFmtId="0" fontId="18" fillId="0" borderId="44" xfId="123" applyFont="1" applyBorder="1" applyAlignment="1">
      <alignment horizontal="center" vertical="center"/>
    </xf>
    <xf numFmtId="0" fontId="18" fillId="0" borderId="51" xfId="123" applyFont="1" applyBorder="1" applyAlignment="1">
      <alignment horizontal="center" vertical="center"/>
    </xf>
    <xf numFmtId="0" fontId="18" fillId="0" borderId="43" xfId="123" applyFont="1" applyBorder="1" applyAlignment="1">
      <alignment horizontal="center" vertical="center"/>
    </xf>
    <xf numFmtId="0" fontId="33" fillId="0" borderId="44" xfId="126" applyFont="1" applyBorder="1" applyAlignment="1">
      <alignment horizontal="left" vertical="center"/>
    </xf>
    <xf numFmtId="0" fontId="18" fillId="0" borderId="44" xfId="69" applyFont="1" applyBorder="1" applyAlignment="1">
      <alignment horizontal="center" vertical="center"/>
    </xf>
    <xf numFmtId="0" fontId="18" fillId="0" borderId="46" xfId="126" applyFont="1" applyBorder="1" applyAlignment="1">
      <alignment horizontal="center" vertical="center" shrinkToFit="1"/>
    </xf>
    <xf numFmtId="0" fontId="136" fillId="0" borderId="89" xfId="69" applyFont="1" applyBorder="1" applyAlignment="1">
      <alignment horizontal="center" vertical="center"/>
    </xf>
    <xf numFmtId="0" fontId="18" fillId="0" borderId="29" xfId="123" applyFont="1" applyBorder="1" applyAlignment="1">
      <alignment horizontal="center" vertical="center"/>
    </xf>
    <xf numFmtId="0" fontId="18" fillId="0" borderId="37" xfId="123" applyFont="1" applyBorder="1" applyAlignment="1">
      <alignment horizontal="center" vertical="center"/>
    </xf>
    <xf numFmtId="0" fontId="33" fillId="0" borderId="37" xfId="126" applyFont="1" applyBorder="1" applyAlignment="1">
      <alignment horizontal="left" vertical="center" shrinkToFit="1"/>
    </xf>
    <xf numFmtId="0" fontId="18" fillId="0" borderId="37" xfId="69" applyFont="1" applyBorder="1" applyAlignment="1">
      <alignment horizontal="center" vertical="center" shrinkToFit="1"/>
    </xf>
    <xf numFmtId="0" fontId="136" fillId="0" borderId="90" xfId="69" applyFont="1" applyBorder="1" applyAlignment="1">
      <alignment horizontal="center" vertical="center"/>
    </xf>
    <xf numFmtId="0" fontId="33" fillId="40" borderId="37" xfId="126" applyFont="1" applyFill="1" applyBorder="1" applyAlignment="1">
      <alignment horizontal="left" vertical="center" shrinkToFit="1"/>
    </xf>
    <xf numFmtId="0" fontId="18" fillId="0" borderId="39" xfId="69" applyFont="1" applyBorder="1" applyAlignment="1">
      <alignment horizontal="center" vertical="center"/>
    </xf>
    <xf numFmtId="0" fontId="18" fillId="0" borderId="40" xfId="123" applyFont="1" applyBorder="1" applyAlignment="1">
      <alignment horizontal="center" vertical="center" shrinkToFit="1"/>
    </xf>
    <xf numFmtId="0" fontId="33" fillId="0" borderId="65" xfId="126" applyFont="1" applyBorder="1" applyAlignment="1">
      <alignment horizontal="left" vertical="center" shrinkToFit="1"/>
    </xf>
    <xf numFmtId="0" fontId="18" fillId="0" borderId="86" xfId="126" applyFont="1" applyBorder="1" applyAlignment="1">
      <alignment horizontal="center" vertical="center" shrinkToFit="1"/>
    </xf>
    <xf numFmtId="0" fontId="18" fillId="0" borderId="91" xfId="123" applyFont="1" applyBorder="1" applyAlignment="1">
      <alignment horizontal="center" vertical="center"/>
    </xf>
    <xf numFmtId="1" fontId="18" fillId="40" borderId="65" xfId="126" applyNumberFormat="1" applyFont="1" applyFill="1" applyBorder="1" applyAlignment="1">
      <alignment horizontal="center" vertical="center" shrinkToFit="1"/>
    </xf>
    <xf numFmtId="0" fontId="18" fillId="0" borderId="30" xfId="69" applyFont="1" applyBorder="1" applyAlignment="1">
      <alignment horizontal="center" vertical="center" shrinkToFit="1"/>
    </xf>
    <xf numFmtId="0" fontId="18" fillId="0" borderId="92" xfId="123" applyFont="1" applyBorder="1" applyAlignment="1">
      <alignment horizontal="center" vertical="center"/>
    </xf>
    <xf numFmtId="0" fontId="18" fillId="0" borderId="92" xfId="69" applyFont="1" applyBorder="1" applyAlignment="1">
      <alignment horizontal="center" vertical="center" shrinkToFit="1"/>
    </xf>
    <xf numFmtId="0" fontId="18" fillId="0" borderId="81" xfId="69" applyFont="1" applyBorder="1" applyAlignment="1">
      <alignment horizontal="center" vertical="center" shrinkToFit="1"/>
    </xf>
    <xf numFmtId="0" fontId="33" fillId="40" borderId="81" xfId="126" applyFont="1" applyFill="1" applyBorder="1" applyAlignment="1">
      <alignment horizontal="left" vertical="center" shrinkToFit="1"/>
    </xf>
    <xf numFmtId="0" fontId="18" fillId="0" borderId="87" xfId="69" applyFont="1" applyBorder="1" applyAlignment="1">
      <alignment horizontal="center" vertical="center" shrinkToFit="1"/>
    </xf>
    <xf numFmtId="0" fontId="33" fillId="0" borderId="81" xfId="123" applyFont="1" applyBorder="1" applyAlignment="1">
      <alignment horizontal="left" vertical="center"/>
    </xf>
    <xf numFmtId="0" fontId="18" fillId="0" borderId="82" xfId="123" applyFont="1" applyBorder="1" applyAlignment="1">
      <alignment horizontal="center" vertical="center" shrinkToFit="1"/>
    </xf>
    <xf numFmtId="0" fontId="69" fillId="0" borderId="44" xfId="126" applyFont="1" applyBorder="1" applyAlignment="1">
      <alignment horizontal="center" vertical="center"/>
    </xf>
    <xf numFmtId="0" fontId="33" fillId="40" borderId="44" xfId="126" applyFont="1" applyFill="1" applyBorder="1" applyAlignment="1">
      <alignment horizontal="left" vertical="center" shrinkToFit="1"/>
    </xf>
    <xf numFmtId="0" fontId="18" fillId="0" borderId="44" xfId="69" applyFont="1" applyBorder="1" applyAlignment="1">
      <alignment horizontal="center" vertical="center" shrinkToFit="1"/>
    </xf>
    <xf numFmtId="0" fontId="18" fillId="0" borderId="46" xfId="123" applyFont="1" applyBorder="1" applyAlignment="1">
      <alignment horizontal="center" vertical="center"/>
    </xf>
    <xf numFmtId="0" fontId="18" fillId="0" borderId="34" xfId="69" applyFont="1" applyBorder="1" applyAlignment="1">
      <alignment horizontal="center" vertical="center" shrinkToFit="1"/>
    </xf>
    <xf numFmtId="0" fontId="18" fillId="0" borderId="50" xfId="69" applyFont="1" applyBorder="1" applyAlignment="1">
      <alignment horizontal="center" vertical="center"/>
    </xf>
    <xf numFmtId="0" fontId="18" fillId="0" borderId="71" xfId="123" applyFont="1" applyBorder="1"/>
    <xf numFmtId="0" fontId="18" fillId="0" borderId="29" xfId="123" applyFont="1" applyBorder="1" applyAlignment="1">
      <alignment horizontal="center" vertical="center" shrinkToFit="1"/>
    </xf>
    <xf numFmtId="0" fontId="18" fillId="0" borderId="37" xfId="123" applyFont="1" applyBorder="1" applyAlignment="1">
      <alignment horizontal="center" vertical="center" shrinkToFit="1"/>
    </xf>
    <xf numFmtId="0" fontId="33" fillId="0" borderId="37" xfId="123" applyFont="1" applyBorder="1" applyAlignment="1">
      <alignment horizontal="left" vertical="center" shrinkToFit="1"/>
    </xf>
    <xf numFmtId="0" fontId="18" fillId="0" borderId="39" xfId="123" applyFont="1" applyBorder="1" applyAlignment="1">
      <alignment horizontal="center" vertical="center" shrinkToFit="1"/>
    </xf>
    <xf numFmtId="0" fontId="18" fillId="0" borderId="40" xfId="69" applyFont="1" applyBorder="1" applyAlignment="1">
      <alignment horizontal="center" vertical="center" shrinkToFit="1"/>
    </xf>
    <xf numFmtId="0" fontId="18" fillId="0" borderId="92" xfId="123" applyFont="1" applyBorder="1" applyAlignment="1">
      <alignment horizontal="center" vertical="center" shrinkToFit="1"/>
    </xf>
    <xf numFmtId="0" fontId="18" fillId="0" borderId="58" xfId="123" applyFont="1" applyBorder="1"/>
    <xf numFmtId="0" fontId="18" fillId="0" borderId="41" xfId="123" applyFont="1" applyBorder="1" applyAlignment="1">
      <alignment horizontal="center" vertical="center" shrinkToFit="1"/>
    </xf>
    <xf numFmtId="0" fontId="18" fillId="0" borderId="65" xfId="123" applyFont="1" applyBorder="1" applyAlignment="1">
      <alignment horizontal="center" vertical="center" shrinkToFit="1"/>
    </xf>
    <xf numFmtId="0" fontId="18" fillId="0" borderId="58" xfId="123" applyFont="1" applyBorder="1" applyAlignment="1">
      <alignment horizontal="center" vertical="center"/>
    </xf>
    <xf numFmtId="0" fontId="18" fillId="0" borderId="41" xfId="123" applyFont="1" applyBorder="1" applyAlignment="1">
      <alignment horizontal="center" vertical="center"/>
    </xf>
    <xf numFmtId="0" fontId="33" fillId="0" borderId="81" xfId="126" applyFont="1" applyBorder="1" applyAlignment="1">
      <alignment horizontal="left" vertical="center"/>
    </xf>
    <xf numFmtId="0" fontId="18" fillId="0" borderId="43" xfId="69" applyFont="1" applyBorder="1" applyAlignment="1">
      <alignment horizontal="center" vertical="center" shrinkToFit="1"/>
    </xf>
    <xf numFmtId="0" fontId="33" fillId="0" borderId="44" xfId="126" applyFont="1" applyBorder="1" applyAlignment="1">
      <alignment horizontal="left" vertical="center" shrinkToFit="1"/>
    </xf>
    <xf numFmtId="0" fontId="18" fillId="0" borderId="27" xfId="123" applyFont="1" applyBorder="1"/>
    <xf numFmtId="0" fontId="18" fillId="0" borderId="45" xfId="69" applyFont="1" applyBorder="1" applyAlignment="1">
      <alignment horizontal="center" vertical="center"/>
    </xf>
    <xf numFmtId="0" fontId="18" fillId="0" borderId="35" xfId="69" applyFont="1" applyBorder="1" applyAlignment="1">
      <alignment horizontal="center" vertical="center"/>
    </xf>
    <xf numFmtId="0" fontId="18" fillId="0" borderId="29" xfId="69" applyFont="1" applyBorder="1" applyAlignment="1">
      <alignment horizontal="center" vertical="center"/>
    </xf>
    <xf numFmtId="0" fontId="18" fillId="0" borderId="37" xfId="69" applyFont="1" applyBorder="1" applyAlignment="1">
      <alignment horizontal="center" vertical="center"/>
    </xf>
    <xf numFmtId="0" fontId="18" fillId="0" borderId="39" xfId="123" applyFont="1" applyBorder="1" applyAlignment="1">
      <alignment horizontal="center" vertical="center"/>
    </xf>
    <xf numFmtId="0" fontId="18" fillId="0" borderId="25" xfId="69" applyFont="1" applyBorder="1" applyAlignment="1">
      <alignment horizontal="center" vertical="center" shrinkToFit="1"/>
    </xf>
    <xf numFmtId="0" fontId="18" fillId="0" borderId="18" xfId="69" applyFont="1" applyBorder="1" applyAlignment="1">
      <alignment horizontal="center" vertical="center" shrinkToFit="1"/>
    </xf>
    <xf numFmtId="0" fontId="33" fillId="40" borderId="18" xfId="126" applyFont="1" applyFill="1" applyBorder="1" applyAlignment="1">
      <alignment horizontal="left" vertical="center" shrinkToFit="1"/>
    </xf>
    <xf numFmtId="0" fontId="17" fillId="0" borderId="85" xfId="126" applyFont="1" applyBorder="1" applyAlignment="1">
      <alignment horizontal="center" vertical="center"/>
    </xf>
    <xf numFmtId="0" fontId="18" fillId="0" borderId="81" xfId="126" applyFont="1" applyBorder="1" applyAlignment="1">
      <alignment horizontal="left" vertical="center"/>
    </xf>
    <xf numFmtId="0" fontId="18" fillId="0" borderId="91" xfId="69" applyFont="1" applyBorder="1" applyAlignment="1">
      <alignment horizontal="center" vertical="center" shrinkToFit="1"/>
    </xf>
    <xf numFmtId="0" fontId="18" fillId="0" borderId="65" xfId="69" applyFont="1" applyBorder="1" applyAlignment="1">
      <alignment horizontal="center" vertical="center"/>
    </xf>
    <xf numFmtId="0" fontId="18" fillId="0" borderId="46" xfId="69" applyFont="1" applyBorder="1" applyAlignment="1">
      <alignment horizontal="center" vertical="center"/>
    </xf>
    <xf numFmtId="0" fontId="18" fillId="0" borderId="35" xfId="69" applyFont="1" applyBorder="1" applyAlignment="1">
      <alignment horizontal="center" vertical="center" shrinkToFit="1"/>
    </xf>
    <xf numFmtId="0" fontId="18" fillId="0" borderId="34" xfId="123" applyFont="1" applyBorder="1" applyAlignment="1">
      <alignment horizontal="center" vertical="center" shrinkToFit="1"/>
    </xf>
    <xf numFmtId="0" fontId="18" fillId="0" borderId="39" xfId="69" applyFont="1" applyBorder="1" applyAlignment="1">
      <alignment horizontal="center" vertical="center" shrinkToFit="1"/>
    </xf>
    <xf numFmtId="0" fontId="18" fillId="0" borderId="40" xfId="69" applyFont="1" applyBorder="1" applyAlignment="1">
      <alignment horizontal="center" vertical="center"/>
    </xf>
    <xf numFmtId="0" fontId="18" fillId="0" borderId="25" xfId="123" applyFont="1" applyBorder="1" applyAlignment="1">
      <alignment horizontal="center" vertical="center" shrinkToFit="1"/>
    </xf>
    <xf numFmtId="0" fontId="18" fillId="0" borderId="18" xfId="123" applyFont="1" applyBorder="1" applyAlignment="1">
      <alignment horizontal="center" vertical="center" shrinkToFit="1"/>
    </xf>
    <xf numFmtId="0" fontId="18" fillId="0" borderId="28" xfId="123" applyFont="1" applyBorder="1" applyAlignment="1">
      <alignment horizontal="center" vertical="center"/>
    </xf>
    <xf numFmtId="0" fontId="18" fillId="0" borderId="91" xfId="69" applyFont="1" applyBorder="1" applyAlignment="1">
      <alignment horizontal="center" vertical="center"/>
    </xf>
    <xf numFmtId="0" fontId="18" fillId="0" borderId="86" xfId="69" applyFont="1" applyBorder="1" applyAlignment="1">
      <alignment horizontal="center" vertical="center"/>
    </xf>
    <xf numFmtId="0" fontId="18" fillId="0" borderId="83" xfId="69" applyFont="1" applyBorder="1" applyAlignment="1">
      <alignment horizontal="center" vertical="center" shrinkToFit="1"/>
    </xf>
    <xf numFmtId="0" fontId="18" fillId="0" borderId="95" xfId="123" applyFont="1" applyBorder="1" applyAlignment="1">
      <alignment horizontal="center" vertical="center"/>
    </xf>
    <xf numFmtId="0" fontId="136" fillId="0" borderId="0" xfId="69" applyFont="1" applyAlignment="1">
      <alignment horizontal="center" vertical="center" shrinkToFit="1"/>
    </xf>
    <xf numFmtId="0" fontId="18" fillId="0" borderId="0" xfId="123" applyFont="1" applyAlignment="1">
      <alignment horizontal="left" vertical="center"/>
    </xf>
    <xf numFmtId="0" fontId="18" fillId="0" borderId="0" xfId="123" applyFont="1" applyAlignment="1">
      <alignment horizontal="center" vertical="center"/>
    </xf>
    <xf numFmtId="0" fontId="18" fillId="0" borderId="0" xfId="69" applyFont="1" applyAlignment="1">
      <alignment horizontal="left" vertical="center"/>
    </xf>
    <xf numFmtId="0" fontId="137" fillId="0" borderId="0" xfId="123" applyFont="1" applyAlignment="1">
      <alignment vertical="center"/>
    </xf>
    <xf numFmtId="0" fontId="138" fillId="0" borderId="0" xfId="69" applyFont="1" applyAlignment="1">
      <alignment vertical="center"/>
    </xf>
    <xf numFmtId="0" fontId="139" fillId="0" borderId="0" xfId="69" applyFont="1" applyAlignment="1">
      <alignment vertical="center"/>
    </xf>
    <xf numFmtId="0" fontId="137" fillId="0" borderId="0" xfId="69" applyFont="1" applyAlignment="1">
      <alignment vertical="center"/>
    </xf>
    <xf numFmtId="0" fontId="22" fillId="0" borderId="0" xfId="69" applyAlignment="1">
      <alignment vertical="center"/>
    </xf>
    <xf numFmtId="0" fontId="134" fillId="0" borderId="0" xfId="69" applyFont="1" applyAlignment="1">
      <alignment vertical="center"/>
    </xf>
    <xf numFmtId="0" fontId="140" fillId="0" borderId="0" xfId="69" applyFont="1" applyAlignment="1">
      <alignment vertical="center"/>
    </xf>
    <xf numFmtId="0" fontId="139" fillId="0" borderId="0" xfId="69" applyFont="1" applyAlignment="1">
      <alignment horizontal="center" vertical="center"/>
    </xf>
    <xf numFmtId="0" fontId="139" fillId="0" borderId="0" xfId="128" applyFont="1" applyAlignment="1">
      <alignment horizontal="center" vertical="center" shrinkToFit="1"/>
    </xf>
    <xf numFmtId="0" fontId="137" fillId="0" borderId="0" xfId="123" applyFont="1"/>
    <xf numFmtId="0" fontId="33" fillId="0" borderId="0" xfId="123" applyFont="1" applyAlignment="1">
      <alignment horizontal="center" vertical="center" shrinkToFit="1"/>
    </xf>
    <xf numFmtId="0" fontId="134" fillId="0" borderId="0" xfId="123" applyFont="1" applyAlignment="1">
      <alignment horizontal="center" vertical="center"/>
    </xf>
    <xf numFmtId="0" fontId="139" fillId="0" borderId="0" xfId="123" applyFont="1"/>
    <xf numFmtId="0" fontId="53" fillId="0" borderId="0" xfId="69" applyFont="1" applyAlignment="1">
      <alignment vertical="center"/>
    </xf>
    <xf numFmtId="0" fontId="136" fillId="0" borderId="65" xfId="69" applyFont="1" applyBorder="1" applyAlignment="1">
      <alignment horizontal="center" vertical="center"/>
    </xf>
    <xf numFmtId="0" fontId="33" fillId="40" borderId="65" xfId="126" applyFont="1" applyFill="1" applyBorder="1" applyAlignment="1">
      <alignment horizontal="left" vertical="center"/>
    </xf>
    <xf numFmtId="0" fontId="33" fillId="0" borderId="65" xfId="123" applyFont="1" applyBorder="1" applyAlignment="1">
      <alignment horizontal="left" vertical="center"/>
    </xf>
    <xf numFmtId="0" fontId="33" fillId="40" borderId="65" xfId="127" applyFont="1" applyFill="1" applyBorder="1" applyAlignment="1">
      <alignment horizontal="left" vertical="center" shrinkToFit="1"/>
    </xf>
    <xf numFmtId="0" fontId="134" fillId="0" borderId="65" xfId="123" applyFont="1" applyBorder="1"/>
    <xf numFmtId="0" fontId="33" fillId="0" borderId="65" xfId="123" applyFont="1" applyBorder="1" applyAlignment="1">
      <alignment horizontal="left" vertical="center" shrinkToFit="1"/>
    </xf>
    <xf numFmtId="0" fontId="18" fillId="0" borderId="65" xfId="126" applyFont="1" applyBorder="1" applyAlignment="1">
      <alignment horizontal="left" vertical="center"/>
    </xf>
    <xf numFmtId="0" fontId="134" fillId="0" borderId="0" xfId="123" applyFont="1" applyAlignment="1">
      <alignment horizontal="left"/>
    </xf>
    <xf numFmtId="0" fontId="18" fillId="0" borderId="65" xfId="123" applyFont="1" applyBorder="1" applyAlignment="1">
      <alignment horizontal="left" vertical="center" shrinkToFit="1"/>
    </xf>
    <xf numFmtId="0" fontId="134" fillId="0" borderId="65" xfId="123" applyFont="1" applyBorder="1" applyAlignment="1">
      <alignment horizontal="left"/>
    </xf>
    <xf numFmtId="0" fontId="87" fillId="0" borderId="65" xfId="0" applyFont="1" applyBorder="1" applyAlignment="1">
      <alignment vertical="center" shrinkToFit="1"/>
    </xf>
    <xf numFmtId="0" fontId="92" fillId="0" borderId="65" xfId="69" applyFont="1" applyBorder="1" applyAlignment="1">
      <alignment vertical="center" shrinkToFit="1"/>
    </xf>
    <xf numFmtId="0" fontId="135" fillId="0" borderId="65" xfId="69" applyFont="1" applyBorder="1" applyAlignment="1">
      <alignment horizontal="center" vertical="center"/>
    </xf>
    <xf numFmtId="0" fontId="134" fillId="37" borderId="0" xfId="123" applyFont="1" applyFill="1" applyAlignment="1">
      <alignment horizontal="left"/>
    </xf>
    <xf numFmtId="0" fontId="134" fillId="37" borderId="65" xfId="123" applyFont="1" applyFill="1" applyBorder="1" applyAlignment="1">
      <alignment horizontal="left"/>
    </xf>
    <xf numFmtId="0" fontId="18" fillId="37" borderId="65" xfId="123" applyFont="1" applyFill="1" applyBorder="1" applyAlignment="1">
      <alignment horizontal="left" vertical="center" shrinkToFit="1"/>
    </xf>
    <xf numFmtId="0" fontId="18" fillId="37" borderId="65" xfId="69" applyFont="1" applyFill="1" applyBorder="1" applyAlignment="1">
      <alignment horizontal="left" vertical="center"/>
    </xf>
    <xf numFmtId="0" fontId="18" fillId="37" borderId="65" xfId="126" applyFont="1" applyFill="1" applyBorder="1" applyAlignment="1">
      <alignment horizontal="left" vertical="center"/>
    </xf>
    <xf numFmtId="0" fontId="18" fillId="37" borderId="65" xfId="123" applyFont="1" applyFill="1" applyBorder="1" applyAlignment="1">
      <alignment horizontal="left" vertical="center"/>
    </xf>
    <xf numFmtId="0" fontId="18" fillId="37" borderId="65" xfId="69" applyFont="1" applyFill="1" applyBorder="1" applyAlignment="1">
      <alignment horizontal="left" vertical="center" shrinkToFit="1"/>
    </xf>
    <xf numFmtId="0" fontId="18" fillId="37" borderId="65" xfId="127" applyFont="1" applyFill="1" applyBorder="1" applyAlignment="1">
      <alignment horizontal="left" vertical="center" shrinkToFit="1"/>
    </xf>
    <xf numFmtId="0" fontId="69" fillId="37" borderId="65" xfId="126" applyFont="1" applyFill="1" applyBorder="1" applyAlignment="1">
      <alignment horizontal="left" vertical="center"/>
    </xf>
    <xf numFmtId="0" fontId="17" fillId="37" borderId="65" xfId="126" applyFont="1" applyFill="1" applyBorder="1" applyAlignment="1">
      <alignment horizontal="left" vertical="center"/>
    </xf>
    <xf numFmtId="0" fontId="20" fillId="40" borderId="65" xfId="0" applyFont="1" applyFill="1" applyBorder="1" applyAlignment="1">
      <alignment vertical="center" shrinkToFit="1"/>
    </xf>
    <xf numFmtId="0" fontId="20" fillId="0" borderId="65" xfId="0" applyFont="1" applyBorder="1">
      <alignment vertical="center"/>
    </xf>
    <xf numFmtId="0" fontId="20" fillId="40" borderId="65" xfId="0" applyFont="1" applyFill="1" applyBorder="1">
      <alignment vertical="center"/>
    </xf>
    <xf numFmtId="0" fontId="20" fillId="40" borderId="65" xfId="0" applyFont="1" applyFill="1" applyBorder="1" applyAlignment="1">
      <alignment horizontal="left" vertical="center"/>
    </xf>
    <xf numFmtId="0" fontId="57" fillId="37" borderId="65" xfId="123" applyFont="1" applyFill="1" applyBorder="1" applyAlignment="1">
      <alignment horizontal="left" vertical="center"/>
    </xf>
    <xf numFmtId="0" fontId="143" fillId="37" borderId="0" xfId="123" applyFont="1" applyFill="1" applyAlignment="1">
      <alignment horizontal="left"/>
    </xf>
    <xf numFmtId="0" fontId="63" fillId="0" borderId="0" xfId="0" applyFont="1">
      <alignment vertical="center"/>
    </xf>
    <xf numFmtId="0" fontId="146" fillId="0" borderId="0" xfId="0" applyFont="1" applyAlignment="1">
      <alignment horizontal="center" vertical="center"/>
    </xf>
    <xf numFmtId="0" fontId="147" fillId="0" borderId="0" xfId="0" applyFont="1">
      <alignment vertical="center"/>
    </xf>
    <xf numFmtId="0" fontId="147" fillId="0" borderId="0" xfId="0" applyFont="1" applyAlignment="1">
      <alignment horizontal="center" vertical="center"/>
    </xf>
    <xf numFmtId="0" fontId="144" fillId="0" borderId="0" xfId="0" applyFont="1">
      <alignment vertical="center"/>
    </xf>
    <xf numFmtId="0" fontId="148" fillId="0" borderId="0" xfId="0" applyFont="1">
      <alignment vertical="center"/>
    </xf>
    <xf numFmtId="0" fontId="149" fillId="0" borderId="0" xfId="0" applyFont="1">
      <alignment vertical="center"/>
    </xf>
    <xf numFmtId="0" fontId="118" fillId="0" borderId="0" xfId="0" applyFont="1">
      <alignment vertical="center"/>
    </xf>
    <xf numFmtId="0" fontId="20" fillId="40" borderId="96" xfId="0" applyFont="1" applyFill="1" applyBorder="1" applyAlignment="1">
      <alignment vertical="center" shrinkToFit="1"/>
    </xf>
    <xf numFmtId="0" fontId="20" fillId="0" borderId="96" xfId="0" applyFont="1" applyBorder="1">
      <alignment vertical="center"/>
    </xf>
    <xf numFmtId="0" fontId="20" fillId="40" borderId="96" xfId="0" applyFont="1" applyFill="1" applyBorder="1">
      <alignment vertical="center"/>
    </xf>
    <xf numFmtId="0" fontId="20" fillId="40" borderId="5" xfId="0" applyFont="1" applyFill="1" applyBorder="1">
      <alignment vertical="center"/>
    </xf>
    <xf numFmtId="0" fontId="20" fillId="40" borderId="33" xfId="0" applyFont="1" applyFill="1" applyBorder="1">
      <alignment vertical="center"/>
    </xf>
    <xf numFmtId="0" fontId="20" fillId="40" borderId="5" xfId="0" applyFont="1" applyFill="1" applyBorder="1" applyAlignment="1">
      <alignment vertical="center" shrinkToFit="1"/>
    </xf>
    <xf numFmtId="0" fontId="60" fillId="40" borderId="5" xfId="0" applyFont="1" applyFill="1" applyBorder="1" applyAlignment="1">
      <alignment horizontal="left" vertical="center"/>
    </xf>
    <xf numFmtId="0" fontId="20" fillId="0" borderId="96" xfId="0" applyFont="1" applyBorder="1" applyAlignment="1">
      <alignment horizontal="center" vertical="center"/>
    </xf>
    <xf numFmtId="0" fontId="20" fillId="40" borderId="16" xfId="0" applyFont="1" applyFill="1" applyBorder="1" applyAlignment="1">
      <alignment horizontal="center"/>
    </xf>
    <xf numFmtId="0" fontId="20" fillId="40" borderId="5" xfId="0" applyFont="1" applyFill="1" applyBorder="1" applyAlignment="1">
      <alignment horizontal="center"/>
    </xf>
    <xf numFmtId="0" fontId="20" fillId="40" borderId="17" xfId="0" applyFont="1" applyFill="1" applyBorder="1" applyAlignment="1">
      <alignment horizontal="center"/>
    </xf>
    <xf numFmtId="0" fontId="20" fillId="40" borderId="33" xfId="0" applyFont="1" applyFill="1" applyBorder="1" applyAlignment="1">
      <alignment horizontal="center"/>
    </xf>
    <xf numFmtId="0" fontId="20" fillId="40" borderId="16" xfId="0" applyFont="1" applyFill="1" applyBorder="1" applyAlignment="1">
      <alignment horizontal="center" vertical="center"/>
    </xf>
    <xf numFmtId="0" fontId="20" fillId="40" borderId="17" xfId="0" applyFont="1" applyFill="1" applyBorder="1" applyAlignment="1">
      <alignment horizontal="center" vertical="center"/>
    </xf>
    <xf numFmtId="0" fontId="55" fillId="40" borderId="5" xfId="0" applyFont="1" applyFill="1" applyBorder="1" applyAlignment="1">
      <alignment horizontal="center" vertical="center"/>
    </xf>
    <xf numFmtId="0" fontId="58" fillId="40" borderId="5" xfId="0" applyFont="1" applyFill="1" applyBorder="1">
      <alignment vertical="center"/>
    </xf>
    <xf numFmtId="0" fontId="58" fillId="40" borderId="5" xfId="0" applyFont="1" applyFill="1" applyBorder="1" applyAlignment="1">
      <alignment horizontal="center" vertical="center"/>
    </xf>
    <xf numFmtId="0" fontId="20" fillId="40" borderId="38" xfId="0" applyFont="1" applyFill="1" applyBorder="1" applyAlignment="1">
      <alignment horizontal="center"/>
    </xf>
    <xf numFmtId="0" fontId="58" fillId="40" borderId="17" xfId="0" applyFont="1" applyFill="1" applyBorder="1" applyAlignment="1">
      <alignment horizontal="center" vertical="center"/>
    </xf>
    <xf numFmtId="0" fontId="58" fillId="40" borderId="17" xfId="0" applyFont="1" applyFill="1" applyBorder="1">
      <alignment vertical="center"/>
    </xf>
    <xf numFmtId="0" fontId="20" fillId="40" borderId="60" xfId="0" applyFont="1" applyFill="1" applyBorder="1" applyAlignment="1">
      <alignment horizontal="center"/>
    </xf>
    <xf numFmtId="0" fontId="20" fillId="40" borderId="60" xfId="0" applyFont="1" applyFill="1" applyBorder="1" applyAlignment="1">
      <alignment horizontal="center" vertical="center"/>
    </xf>
    <xf numFmtId="0" fontId="20" fillId="40" borderId="38" xfId="0" applyFont="1" applyFill="1" applyBorder="1" applyAlignment="1">
      <alignment horizontal="center" vertical="center"/>
    </xf>
    <xf numFmtId="0" fontId="55" fillId="40" borderId="38" xfId="0" applyFont="1" applyFill="1" applyBorder="1" applyAlignment="1">
      <alignment horizontal="center" vertical="center"/>
    </xf>
    <xf numFmtId="0" fontId="151" fillId="0" borderId="38" xfId="0" applyFont="1" applyBorder="1" applyAlignment="1">
      <alignment horizontal="center" vertical="center"/>
    </xf>
    <xf numFmtId="0" fontId="152" fillId="0" borderId="63" xfId="58" applyFont="1" applyBorder="1" applyAlignment="1">
      <alignment horizontal="center" vertical="center"/>
    </xf>
    <xf numFmtId="0" fontId="20" fillId="43" borderId="5" xfId="0" applyFont="1" applyFill="1" applyBorder="1" applyAlignment="1">
      <alignment horizontal="center"/>
    </xf>
    <xf numFmtId="0" fontId="20" fillId="34" borderId="5" xfId="0" applyFont="1" applyFill="1" applyBorder="1" applyAlignment="1">
      <alignment horizontal="center"/>
    </xf>
    <xf numFmtId="0" fontId="20" fillId="36" borderId="5" xfId="0" applyFont="1" applyFill="1" applyBorder="1" applyAlignment="1">
      <alignment horizontal="center"/>
    </xf>
    <xf numFmtId="0" fontId="20" fillId="44" borderId="16" xfId="0" applyFont="1" applyFill="1" applyBorder="1" applyAlignment="1">
      <alignment horizontal="center"/>
    </xf>
    <xf numFmtId="1" fontId="20" fillId="0" borderId="5" xfId="0" applyNumberFormat="1" applyFont="1" applyBorder="1" applyAlignment="1">
      <alignment horizontal="center" vertical="center" shrinkToFit="1"/>
    </xf>
    <xf numFmtId="1" fontId="55" fillId="0" borderId="0" xfId="0" applyNumberFormat="1" applyFont="1" applyAlignment="1">
      <alignment horizontal="center" vertical="center"/>
    </xf>
    <xf numFmtId="0" fontId="152" fillId="0" borderId="63" xfId="58" applyFont="1" applyBorder="1" applyAlignment="1">
      <alignment horizontal="center"/>
    </xf>
    <xf numFmtId="0" fontId="20" fillId="40" borderId="97" xfId="0" applyFont="1" applyFill="1" applyBorder="1">
      <alignment vertical="center"/>
    </xf>
    <xf numFmtId="0" fontId="20" fillId="0" borderId="97" xfId="0" applyFont="1" applyBorder="1">
      <alignment vertical="center"/>
    </xf>
    <xf numFmtId="0" fontId="30" fillId="40" borderId="97" xfId="0" applyFont="1" applyFill="1" applyBorder="1">
      <alignment vertical="center"/>
    </xf>
    <xf numFmtId="0" fontId="81" fillId="34" borderId="63" xfId="58" applyFont="1" applyFill="1" applyBorder="1" applyAlignment="1">
      <alignment horizontal="center" vertical="center"/>
    </xf>
    <xf numFmtId="0" fontId="154" fillId="0" borderId="38" xfId="0" applyFont="1" applyBorder="1" applyAlignment="1">
      <alignment horizontal="center" vertical="center"/>
    </xf>
    <xf numFmtId="0" fontId="104" fillId="0" borderId="98" xfId="0" applyFont="1" applyBorder="1" applyAlignment="1">
      <alignment horizontal="center" vertical="center"/>
    </xf>
    <xf numFmtId="38" fontId="55" fillId="0" borderId="98" xfId="120" applyNumberFormat="1" applyFont="1" applyFill="1" applyBorder="1" applyAlignment="1">
      <alignment horizontal="center" vertical="center"/>
    </xf>
    <xf numFmtId="0" fontId="96" fillId="45" borderId="38" xfId="0" applyFont="1" applyFill="1" applyBorder="1" applyAlignment="1">
      <alignment horizontal="center" vertical="center"/>
    </xf>
    <xf numFmtId="0" fontId="58" fillId="45" borderId="38" xfId="0" applyFont="1" applyFill="1" applyBorder="1" applyAlignment="1">
      <alignment horizontal="center" vertical="center"/>
    </xf>
    <xf numFmtId="0" fontId="30" fillId="45" borderId="38" xfId="0" applyFont="1" applyFill="1" applyBorder="1" applyAlignment="1">
      <alignment horizontal="center" vertical="center" wrapText="1"/>
    </xf>
    <xf numFmtId="0" fontId="55" fillId="45" borderId="38" xfId="0" applyFont="1" applyFill="1" applyBorder="1" applyAlignment="1">
      <alignment horizontal="center" vertical="center"/>
    </xf>
    <xf numFmtId="0" fontId="17" fillId="45" borderId="38" xfId="0" applyFont="1" applyFill="1" applyBorder="1" applyAlignment="1">
      <alignment horizontal="center" vertical="center"/>
    </xf>
    <xf numFmtId="0" fontId="17" fillId="45" borderId="38" xfId="0" applyFont="1" applyFill="1" applyBorder="1" applyAlignment="1">
      <alignment horizontal="center" vertical="center" shrinkToFit="1"/>
    </xf>
    <xf numFmtId="0" fontId="58" fillId="45" borderId="38" xfId="0" applyFont="1" applyFill="1" applyBorder="1" applyAlignment="1">
      <alignment horizontal="center" vertical="center" shrinkToFit="1"/>
    </xf>
    <xf numFmtId="38" fontId="58" fillId="0" borderId="99" xfId="120" applyNumberFormat="1" applyFont="1" applyFill="1" applyBorder="1" applyAlignment="1">
      <alignment horizontal="center" vertical="center"/>
    </xf>
    <xf numFmtId="49" fontId="20" fillId="0" borderId="99" xfId="0" applyNumberFormat="1" applyFont="1" applyBorder="1" applyAlignment="1">
      <alignment horizontal="center"/>
    </xf>
    <xf numFmtId="0" fontId="152" fillId="34" borderId="63" xfId="58" applyFont="1" applyFill="1" applyBorder="1" applyAlignment="1">
      <alignment horizontal="center" vertical="center"/>
    </xf>
    <xf numFmtId="0" fontId="116" fillId="34" borderId="63" xfId="58" applyFont="1" applyFill="1" applyBorder="1" applyAlignment="1">
      <alignment horizontal="center" vertical="center"/>
    </xf>
    <xf numFmtId="0" fontId="152" fillId="40" borderId="63" xfId="58" applyFont="1" applyFill="1" applyBorder="1" applyAlignment="1">
      <alignment horizontal="center" vertical="center"/>
    </xf>
    <xf numFmtId="0" fontId="81" fillId="40" borderId="63" xfId="58" applyFont="1" applyFill="1" applyBorder="1" applyAlignment="1">
      <alignment horizontal="center" vertical="center"/>
    </xf>
    <xf numFmtId="0" fontId="116" fillId="40" borderId="63" xfId="58" applyFont="1" applyFill="1" applyBorder="1" applyAlignment="1">
      <alignment horizontal="center" vertical="center"/>
    </xf>
    <xf numFmtId="0" fontId="85" fillId="40" borderId="38" xfId="0" applyFont="1" applyFill="1" applyBorder="1">
      <alignment vertical="center"/>
    </xf>
    <xf numFmtId="0" fontId="18" fillId="40" borderId="65" xfId="123" applyFont="1" applyFill="1" applyBorder="1" applyAlignment="1">
      <alignment horizontal="center" vertical="center"/>
    </xf>
    <xf numFmtId="0" fontId="18" fillId="0" borderId="38" xfId="0" applyFont="1" applyBorder="1" applyAlignment="1">
      <alignment horizontal="center" vertical="center"/>
    </xf>
    <xf numFmtId="0" fontId="133" fillId="0" borderId="0" xfId="69" applyFont="1" applyAlignment="1">
      <alignment vertical="center"/>
    </xf>
    <xf numFmtId="184" fontId="18" fillId="0" borderId="0" xfId="69" applyNumberFormat="1" applyFont="1" applyAlignment="1">
      <alignment horizontal="right"/>
    </xf>
    <xf numFmtId="0" fontId="135" fillId="0" borderId="105" xfId="69" applyFont="1" applyBorder="1" applyAlignment="1">
      <alignment horizontal="center" vertical="center" wrapText="1"/>
    </xf>
    <xf numFmtId="0" fontId="135" fillId="0" borderId="106" xfId="69" applyFont="1" applyBorder="1" applyAlignment="1">
      <alignment horizontal="center" vertical="center"/>
    </xf>
    <xf numFmtId="0" fontId="136" fillId="0" borderId="107" xfId="69" applyFont="1" applyBorder="1" applyAlignment="1">
      <alignment horizontal="center" vertical="center"/>
    </xf>
    <xf numFmtId="0" fontId="18" fillId="0" borderId="73" xfId="123" applyFont="1" applyBorder="1" applyAlignment="1">
      <alignment horizontal="center" vertical="center"/>
    </xf>
    <xf numFmtId="0" fontId="18" fillId="0" borderId="74" xfId="123" applyFont="1" applyBorder="1" applyAlignment="1">
      <alignment horizontal="center" vertical="center"/>
    </xf>
    <xf numFmtId="0" fontId="18" fillId="40" borderId="74" xfId="129" applyFont="1" applyFill="1" applyBorder="1" applyAlignment="1">
      <alignment horizontal="left" vertical="center" shrinkToFit="1"/>
    </xf>
    <xf numFmtId="0" fontId="18" fillId="0" borderId="74" xfId="69" applyFont="1" applyBorder="1" applyAlignment="1">
      <alignment horizontal="center" vertical="center"/>
    </xf>
    <xf numFmtId="0" fontId="18" fillId="0" borderId="75" xfId="123" applyFont="1" applyBorder="1" applyAlignment="1">
      <alignment horizontal="center" vertical="center"/>
    </xf>
    <xf numFmtId="0" fontId="18" fillId="40" borderId="73" xfId="127" applyFont="1" applyFill="1" applyBorder="1" applyAlignment="1">
      <alignment horizontal="center" vertical="center" shrinkToFit="1"/>
    </xf>
    <xf numFmtId="0" fontId="18" fillId="40" borderId="74" xfId="127" applyFont="1" applyFill="1" applyBorder="1" applyAlignment="1">
      <alignment horizontal="center" vertical="center" shrinkToFit="1"/>
    </xf>
    <xf numFmtId="0" fontId="18" fillId="40" borderId="74" xfId="127" applyFont="1" applyFill="1" applyBorder="1" applyAlignment="1">
      <alignment horizontal="left" vertical="center" shrinkToFit="1"/>
    </xf>
    <xf numFmtId="0" fontId="18" fillId="0" borderId="74" xfId="69" applyFont="1" applyBorder="1" applyAlignment="1">
      <alignment horizontal="center" vertical="center" shrinkToFit="1"/>
    </xf>
    <xf numFmtId="0" fontId="18" fillId="0" borderId="108" xfId="123" applyFont="1" applyBorder="1" applyAlignment="1">
      <alignment horizontal="center" vertical="center" shrinkToFit="1"/>
    </xf>
    <xf numFmtId="0" fontId="18" fillId="0" borderId="109" xfId="69" applyFont="1" applyBorder="1" applyAlignment="1">
      <alignment horizontal="center" vertical="center"/>
    </xf>
    <xf numFmtId="0" fontId="18" fillId="40" borderId="18" xfId="129" applyFont="1" applyFill="1" applyBorder="1" applyAlignment="1">
      <alignment horizontal="left" vertical="center" shrinkToFit="1"/>
    </xf>
    <xf numFmtId="0" fontId="18" fillId="0" borderId="32" xfId="69" applyFont="1" applyBorder="1" applyAlignment="1">
      <alignment horizontal="center" vertical="center"/>
    </xf>
    <xf numFmtId="0" fontId="18" fillId="0" borderId="111" xfId="69" applyFont="1" applyBorder="1" applyAlignment="1">
      <alignment horizontal="center" vertical="center" shrinkToFit="1"/>
    </xf>
    <xf numFmtId="0" fontId="18" fillId="0" borderId="100" xfId="69" applyFont="1" applyBorder="1" applyAlignment="1">
      <alignment horizontal="center" vertical="center" shrinkToFit="1"/>
    </xf>
    <xf numFmtId="0" fontId="18" fillId="40" borderId="100" xfId="129" applyFont="1" applyFill="1" applyBorder="1" applyAlignment="1">
      <alignment horizontal="left" vertical="center" shrinkToFit="1"/>
    </xf>
    <xf numFmtId="0" fontId="18" fillId="0" borderId="112" xfId="69" applyFont="1" applyBorder="1" applyAlignment="1">
      <alignment horizontal="center" vertical="center" shrinkToFit="1"/>
    </xf>
    <xf numFmtId="0" fontId="18" fillId="0" borderId="113" xfId="129" applyFont="1" applyBorder="1" applyAlignment="1">
      <alignment horizontal="center" vertical="center" shrinkToFit="1"/>
    </xf>
    <xf numFmtId="0" fontId="18" fillId="0" borderId="111" xfId="69" applyFont="1" applyBorder="1" applyAlignment="1">
      <alignment horizontal="center" vertical="center"/>
    </xf>
    <xf numFmtId="0" fontId="18" fillId="0" borderId="100" xfId="69" applyFont="1" applyBorder="1" applyAlignment="1">
      <alignment horizontal="center" vertical="center"/>
    </xf>
    <xf numFmtId="0" fontId="18" fillId="0" borderId="114" xfId="123" applyFont="1" applyBorder="1" applyAlignment="1">
      <alignment horizontal="center" vertical="center"/>
    </xf>
    <xf numFmtId="0" fontId="18" fillId="0" borderId="111" xfId="129" applyFont="1" applyBorder="1" applyAlignment="1">
      <alignment horizontal="center" vertical="center"/>
    </xf>
    <xf numFmtId="0" fontId="18" fillId="0" borderId="100" xfId="129" applyFont="1" applyBorder="1" applyAlignment="1">
      <alignment horizontal="center" vertical="center"/>
    </xf>
    <xf numFmtId="0" fontId="18" fillId="0" borderId="100" xfId="129" applyFont="1" applyBorder="1" applyAlignment="1">
      <alignment horizontal="left" vertical="center"/>
    </xf>
    <xf numFmtId="0" fontId="18" fillId="0" borderId="100" xfId="123" applyFont="1" applyBorder="1" applyAlignment="1">
      <alignment horizontal="center" vertical="center"/>
    </xf>
    <xf numFmtId="0" fontId="18" fillId="0" borderId="116" xfId="129" applyFont="1" applyBorder="1" applyAlignment="1">
      <alignment horizontal="center" vertical="center"/>
    </xf>
    <xf numFmtId="0" fontId="18" fillId="0" borderId="44" xfId="129" applyFont="1" applyBorder="1" applyAlignment="1">
      <alignment horizontal="center" vertical="center"/>
    </xf>
    <xf numFmtId="0" fontId="18" fillId="0" borderId="44" xfId="129" applyFont="1" applyBorder="1" applyAlignment="1">
      <alignment horizontal="left" vertical="center"/>
    </xf>
    <xf numFmtId="0" fontId="18" fillId="0" borderId="117" xfId="129" applyFont="1" applyBorder="1" applyAlignment="1">
      <alignment horizontal="center" vertical="center" shrinkToFit="1"/>
    </xf>
    <xf numFmtId="0" fontId="136" fillId="0" borderId="118" xfId="69" applyFont="1" applyBorder="1" applyAlignment="1">
      <alignment horizontal="center" vertical="center"/>
    </xf>
    <xf numFmtId="0" fontId="18" fillId="0" borderId="29" xfId="69" applyFont="1" applyBorder="1" applyAlignment="1">
      <alignment horizontal="center" vertical="center" shrinkToFit="1"/>
    </xf>
    <xf numFmtId="0" fontId="18" fillId="0" borderId="37" xfId="129" applyFont="1" applyBorder="1" applyAlignment="1">
      <alignment horizontal="left" vertical="center" shrinkToFit="1"/>
    </xf>
    <xf numFmtId="0" fontId="18" fillId="0" borderId="119" xfId="123" applyFont="1" applyBorder="1" applyAlignment="1">
      <alignment horizontal="center" vertical="center"/>
    </xf>
    <xf numFmtId="0" fontId="18" fillId="40" borderId="37" xfId="129" applyFont="1" applyFill="1" applyBorder="1" applyAlignment="1">
      <alignment horizontal="left" vertical="center" shrinkToFit="1"/>
    </xf>
    <xf numFmtId="1" fontId="18" fillId="0" borderId="37" xfId="129" applyNumberFormat="1" applyFont="1" applyBorder="1" applyAlignment="1">
      <alignment horizontal="center" vertical="center" shrinkToFit="1"/>
    </xf>
    <xf numFmtId="0" fontId="18" fillId="0" borderId="120" xfId="123" applyFont="1" applyBorder="1" applyAlignment="1">
      <alignment horizontal="center" vertical="center" shrinkToFit="1"/>
    </xf>
    <xf numFmtId="0" fontId="18" fillId="0" borderId="114" xfId="129" applyFont="1" applyBorder="1" applyAlignment="1">
      <alignment horizontal="center" vertical="center" shrinkToFit="1"/>
    </xf>
    <xf numFmtId="0" fontId="18" fillId="0" borderId="111" xfId="123" applyFont="1" applyBorder="1" applyAlignment="1">
      <alignment horizontal="center" vertical="center" shrinkToFit="1"/>
    </xf>
    <xf numFmtId="0" fontId="18" fillId="0" borderId="100" xfId="123" applyFont="1" applyBorder="1" applyAlignment="1">
      <alignment horizontal="center" vertical="center" shrinkToFit="1"/>
    </xf>
    <xf numFmtId="0" fontId="18" fillId="0" borderId="113" xfId="69" applyFont="1" applyBorder="1" applyAlignment="1">
      <alignment horizontal="center" vertical="center" shrinkToFit="1"/>
    </xf>
    <xf numFmtId="0" fontId="18" fillId="0" borderId="121" xfId="123" applyFont="1" applyBorder="1" applyAlignment="1">
      <alignment horizontal="center" vertical="center"/>
    </xf>
    <xf numFmtId="0" fontId="18" fillId="0" borderId="122" xfId="123" applyFont="1" applyBorder="1" applyAlignment="1">
      <alignment horizontal="center" vertical="center"/>
    </xf>
    <xf numFmtId="0" fontId="18" fillId="0" borderId="122" xfId="129" applyFont="1" applyBorder="1" applyAlignment="1">
      <alignment horizontal="left" vertical="center" shrinkToFit="1"/>
    </xf>
    <xf numFmtId="0" fontId="18" fillId="0" borderId="122" xfId="69" applyFont="1" applyBorder="1" applyAlignment="1">
      <alignment horizontal="center" vertical="center" shrinkToFit="1"/>
    </xf>
    <xf numFmtId="0" fontId="18" fillId="0" borderId="123" xfId="123" applyFont="1" applyBorder="1" applyAlignment="1">
      <alignment horizontal="center" vertical="center" shrinkToFit="1"/>
    </xf>
    <xf numFmtId="0" fontId="18" fillId="40" borderId="41" xfId="129" applyFont="1" applyFill="1" applyBorder="1" applyAlignment="1">
      <alignment horizontal="center" vertical="center" shrinkToFit="1"/>
    </xf>
    <xf numFmtId="0" fontId="18" fillId="40" borderId="100" xfId="129" applyFont="1" applyFill="1" applyBorder="1" applyAlignment="1">
      <alignment horizontal="center" vertical="center" shrinkToFit="1"/>
    </xf>
    <xf numFmtId="0" fontId="18" fillId="0" borderId="100" xfId="129" applyFont="1" applyBorder="1" applyAlignment="1">
      <alignment horizontal="left" vertical="center" shrinkToFit="1"/>
    </xf>
    <xf numFmtId="0" fontId="18" fillId="0" borderId="116" xfId="69" applyFont="1" applyBorder="1" applyAlignment="1">
      <alignment horizontal="center" vertical="center"/>
    </xf>
    <xf numFmtId="0" fontId="18" fillId="40" borderId="44" xfId="129" applyFont="1" applyFill="1" applyBorder="1" applyAlignment="1">
      <alignment horizontal="left" vertical="center" shrinkToFit="1"/>
    </xf>
    <xf numFmtId="0" fontId="18" fillId="0" borderId="95" xfId="123" applyFont="1" applyBorder="1" applyAlignment="1">
      <alignment horizontal="center" vertical="center" shrinkToFit="1"/>
    </xf>
    <xf numFmtId="0" fontId="18" fillId="40" borderId="116" xfId="129" applyFont="1" applyFill="1" applyBorder="1" applyAlignment="1">
      <alignment horizontal="center" vertical="center" shrinkToFit="1"/>
    </xf>
    <xf numFmtId="0" fontId="18" fillId="40" borderId="44" xfId="129" applyFont="1" applyFill="1" applyBorder="1" applyAlignment="1">
      <alignment horizontal="center" vertical="center" shrinkToFit="1"/>
    </xf>
    <xf numFmtId="0" fontId="18" fillId="0" borderId="117" xfId="123" applyFont="1" applyBorder="1" applyAlignment="1">
      <alignment horizontal="center" vertical="center"/>
    </xf>
    <xf numFmtId="0" fontId="18" fillId="0" borderId="120" xfId="69" applyFont="1" applyBorder="1" applyAlignment="1">
      <alignment horizontal="center" vertical="center" shrinkToFit="1"/>
    </xf>
    <xf numFmtId="0" fontId="18" fillId="0" borderId="111" xfId="123" applyFont="1" applyBorder="1" applyAlignment="1">
      <alignment horizontal="center" vertical="center"/>
    </xf>
    <xf numFmtId="1" fontId="18" fillId="0" borderId="100" xfId="129" applyNumberFormat="1" applyFont="1" applyBorder="1" applyAlignment="1">
      <alignment horizontal="center" vertical="center" shrinkToFit="1"/>
    </xf>
    <xf numFmtId="0" fontId="18" fillId="0" borderId="113" xfId="123" applyFont="1" applyBorder="1" applyAlignment="1">
      <alignment horizontal="center" vertical="center"/>
    </xf>
    <xf numFmtId="0" fontId="18" fillId="0" borderId="121" xfId="69" applyFont="1" applyBorder="1" applyAlignment="1">
      <alignment horizontal="center" vertical="center" shrinkToFit="1"/>
    </xf>
    <xf numFmtId="0" fontId="18" fillId="0" borderId="122" xfId="69" applyFont="1" applyBorder="1" applyAlignment="1">
      <alignment horizontal="center" vertical="center"/>
    </xf>
    <xf numFmtId="0" fontId="18" fillId="0" borderId="123" xfId="123" applyFont="1" applyBorder="1" applyAlignment="1">
      <alignment horizontal="center" vertical="center"/>
    </xf>
    <xf numFmtId="0" fontId="18" fillId="40" borderId="111" xfId="129" applyFont="1" applyFill="1" applyBorder="1" applyAlignment="1">
      <alignment horizontal="center" vertical="center" shrinkToFit="1"/>
    </xf>
    <xf numFmtId="0" fontId="18" fillId="0" borderId="116" xfId="127" applyFont="1" applyBorder="1" applyAlignment="1">
      <alignment horizontal="center" vertical="center"/>
    </xf>
    <xf numFmtId="0" fontId="18" fillId="0" borderId="44" xfId="127" applyFont="1" applyBorder="1" applyAlignment="1">
      <alignment horizontal="center" vertical="center"/>
    </xf>
    <xf numFmtId="0" fontId="18" fillId="0" borderId="116" xfId="123" applyFont="1" applyBorder="1" applyAlignment="1">
      <alignment horizontal="center" vertical="center"/>
    </xf>
    <xf numFmtId="0" fontId="136" fillId="0" borderId="124" xfId="69" applyFont="1" applyBorder="1" applyAlignment="1">
      <alignment horizontal="center" vertical="center"/>
    </xf>
    <xf numFmtId="0" fontId="18" fillId="0" borderId="25" xfId="123" applyFont="1" applyBorder="1" applyAlignment="1">
      <alignment horizontal="center" vertical="center"/>
    </xf>
    <xf numFmtId="0" fontId="18" fillId="0" borderId="18" xfId="123" applyFont="1" applyBorder="1" applyAlignment="1">
      <alignment horizontal="center" vertical="center"/>
    </xf>
    <xf numFmtId="0" fontId="18" fillId="0" borderId="18" xfId="129" applyFont="1" applyBorder="1" applyAlignment="1">
      <alignment horizontal="left" vertical="center" shrinkToFit="1"/>
    </xf>
    <xf numFmtId="0" fontId="18" fillId="0" borderId="25" xfId="69" applyFont="1" applyBorder="1" applyAlignment="1">
      <alignment horizontal="center" vertical="center"/>
    </xf>
    <xf numFmtId="0" fontId="18" fillId="0" borderId="18" xfId="69" applyFont="1" applyBorder="1" applyAlignment="1">
      <alignment horizontal="center" vertical="center"/>
    </xf>
    <xf numFmtId="0" fontId="18" fillId="0" borderId="125" xfId="69" applyFont="1" applyBorder="1" applyAlignment="1">
      <alignment horizontal="center" vertical="center" shrinkToFit="1"/>
    </xf>
    <xf numFmtId="0" fontId="134" fillId="0" borderId="114" xfId="123" applyFont="1" applyBorder="1" applyAlignment="1">
      <alignment horizontal="center" vertical="center"/>
    </xf>
    <xf numFmtId="0" fontId="18" fillId="40" borderId="100" xfId="129" applyFont="1" applyFill="1" applyBorder="1" applyAlignment="1">
      <alignment vertical="center" shrinkToFit="1"/>
    </xf>
    <xf numFmtId="0" fontId="18" fillId="0" borderId="112" xfId="123" applyFont="1" applyBorder="1" applyAlignment="1">
      <alignment horizontal="center" vertical="center"/>
    </xf>
    <xf numFmtId="0" fontId="18" fillId="0" borderId="121" xfId="129" applyFont="1" applyBorder="1" applyAlignment="1">
      <alignment horizontal="center" vertical="center"/>
    </xf>
    <xf numFmtId="0" fontId="18" fillId="0" borderId="122" xfId="129" applyFont="1" applyBorder="1" applyAlignment="1">
      <alignment horizontal="center" vertical="center"/>
    </xf>
    <xf numFmtId="0" fontId="18" fillId="40" borderId="122" xfId="129" applyFont="1" applyFill="1" applyBorder="1" applyAlignment="1">
      <alignment horizontal="left" vertical="center" shrinkToFit="1"/>
    </xf>
    <xf numFmtId="0" fontId="18" fillId="0" borderId="127" xfId="123" applyFont="1" applyBorder="1" applyAlignment="1">
      <alignment horizontal="center" vertical="center"/>
    </xf>
    <xf numFmtId="0" fontId="18" fillId="0" borderId="129" xfId="69" applyFont="1" applyBorder="1" applyAlignment="1">
      <alignment horizontal="center" vertical="center"/>
    </xf>
    <xf numFmtId="0" fontId="18" fillId="0" borderId="37" xfId="123" applyFont="1" applyBorder="1" applyAlignment="1">
      <alignment horizontal="left" vertical="center" shrinkToFit="1"/>
    </xf>
    <xf numFmtId="0" fontId="18" fillId="0" borderId="37" xfId="129" applyFont="1" applyBorder="1" applyAlignment="1">
      <alignment vertical="center" shrinkToFit="1"/>
    </xf>
    <xf numFmtId="0" fontId="18" fillId="0" borderId="120" xfId="69" applyFont="1" applyBorder="1" applyAlignment="1">
      <alignment horizontal="center" vertical="center"/>
    </xf>
    <xf numFmtId="0" fontId="18" fillId="0" borderId="112" xfId="69" applyFont="1" applyBorder="1" applyAlignment="1">
      <alignment horizontal="center" vertical="center"/>
    </xf>
    <xf numFmtId="0" fontId="18" fillId="0" borderId="100" xfId="129" applyFont="1" applyBorder="1">
      <alignment vertical="center"/>
    </xf>
    <xf numFmtId="0" fontId="18" fillId="0" borderId="131" xfId="123" applyFont="1" applyBorder="1" applyAlignment="1">
      <alignment horizontal="center" vertical="center"/>
    </xf>
    <xf numFmtId="0" fontId="18" fillId="0" borderId="132" xfId="123" applyFont="1" applyBorder="1" applyAlignment="1">
      <alignment horizontal="center" vertical="center"/>
    </xf>
    <xf numFmtId="0" fontId="18" fillId="0" borderId="132" xfId="129" applyFont="1" applyBorder="1" applyAlignment="1">
      <alignment horizontal="left" vertical="center"/>
    </xf>
    <xf numFmtId="0" fontId="18" fillId="0" borderId="132" xfId="69" applyFont="1" applyBorder="1" applyAlignment="1">
      <alignment horizontal="center" vertical="center" shrinkToFit="1"/>
    </xf>
    <xf numFmtId="0" fontId="18" fillId="0" borderId="132" xfId="69" applyFont="1" applyBorder="1" applyAlignment="1">
      <alignment horizontal="center" vertical="center"/>
    </xf>
    <xf numFmtId="0" fontId="18" fillId="0" borderId="133" xfId="69" applyFont="1" applyBorder="1" applyAlignment="1">
      <alignment horizontal="center" vertical="center" shrinkToFit="1"/>
    </xf>
    <xf numFmtId="0" fontId="18" fillId="0" borderId="132" xfId="130" applyFont="1" applyBorder="1" applyAlignment="1">
      <alignment horizontal="center" vertical="center"/>
    </xf>
    <xf numFmtId="0" fontId="20" fillId="0" borderId="132" xfId="130" applyFont="1" applyBorder="1" applyAlignment="1">
      <alignment vertical="center"/>
    </xf>
    <xf numFmtId="0" fontId="18" fillId="0" borderId="135" xfId="129" applyFont="1" applyBorder="1" applyAlignment="1">
      <alignment horizontal="center" vertical="center" shrinkToFit="1"/>
    </xf>
    <xf numFmtId="0" fontId="20" fillId="0" borderId="0" xfId="130" applyFont="1" applyAlignment="1">
      <alignment vertical="center"/>
    </xf>
    <xf numFmtId="0" fontId="139" fillId="0" borderId="0" xfId="123" applyFont="1" applyAlignment="1">
      <alignment horizontal="center" vertical="center"/>
    </xf>
    <xf numFmtId="0" fontId="135" fillId="0" borderId="69" xfId="69" applyFont="1" applyBorder="1" applyAlignment="1">
      <alignment vertical="center"/>
    </xf>
    <xf numFmtId="0" fontId="135" fillId="0" borderId="50" xfId="69" applyFont="1" applyBorder="1" applyAlignment="1">
      <alignment vertical="center"/>
    </xf>
    <xf numFmtId="0" fontId="134" fillId="0" borderId="100" xfId="123" applyFont="1" applyBorder="1"/>
    <xf numFmtId="0" fontId="134" fillId="0" borderId="100" xfId="123" applyFont="1" applyBorder="1" applyAlignment="1">
      <alignment horizontal="left"/>
    </xf>
    <xf numFmtId="0" fontId="135" fillId="0" borderId="100" xfId="69" applyFont="1" applyBorder="1" applyAlignment="1">
      <alignment horizontal="center" vertical="center"/>
    </xf>
    <xf numFmtId="0" fontId="136" fillId="0" borderId="100" xfId="69" applyFont="1" applyBorder="1" applyAlignment="1">
      <alignment horizontal="center" vertical="center"/>
    </xf>
    <xf numFmtId="0" fontId="18" fillId="0" borderId="100" xfId="123" applyFont="1" applyBorder="1" applyAlignment="1">
      <alignment horizontal="left" vertical="center" shrinkToFit="1"/>
    </xf>
    <xf numFmtId="0" fontId="18" fillId="0" borderId="100" xfId="129" applyFont="1" applyBorder="1" applyAlignment="1">
      <alignment horizontal="center" vertical="center" shrinkToFit="1"/>
    </xf>
    <xf numFmtId="0" fontId="134" fillId="0" borderId="100" xfId="123" applyFont="1" applyBorder="1" applyAlignment="1">
      <alignment horizontal="center" vertical="center"/>
    </xf>
    <xf numFmtId="0" fontId="18" fillId="40" borderId="100" xfId="127" applyFont="1" applyFill="1" applyBorder="1" applyAlignment="1">
      <alignment horizontal="left" vertical="center" shrinkToFit="1"/>
    </xf>
    <xf numFmtId="0" fontId="18" fillId="0" borderId="100" xfId="129" applyFont="1" applyBorder="1" applyAlignment="1">
      <alignment vertical="center" shrinkToFit="1"/>
    </xf>
    <xf numFmtId="0" fontId="20" fillId="0" borderId="100" xfId="130" applyFont="1" applyBorder="1" applyAlignment="1">
      <alignment vertical="center"/>
    </xf>
    <xf numFmtId="0" fontId="96" fillId="0" borderId="100" xfId="0" applyFont="1" applyBorder="1" applyAlignment="1">
      <alignment horizontal="center" vertical="center"/>
    </xf>
    <xf numFmtId="0" fontId="20" fillId="0" borderId="100" xfId="0" applyFont="1" applyBorder="1" applyAlignment="1">
      <alignment horizontal="center" vertical="center"/>
    </xf>
    <xf numFmtId="0" fontId="20" fillId="0" borderId="100" xfId="69" applyFont="1" applyBorder="1" applyAlignment="1">
      <alignment horizontal="center"/>
    </xf>
    <xf numFmtId="0" fontId="99" fillId="0" borderId="100" xfId="69" applyFont="1" applyBorder="1" applyAlignment="1">
      <alignment horizontal="center" vertical="center"/>
    </xf>
    <xf numFmtId="0" fontId="96" fillId="45" borderId="100" xfId="0" applyFont="1" applyFill="1" applyBorder="1" applyAlignment="1">
      <alignment horizontal="center" vertical="center"/>
    </xf>
    <xf numFmtId="0" fontId="20" fillId="45" borderId="100" xfId="69" applyFont="1" applyFill="1" applyBorder="1" applyAlignment="1">
      <alignment horizontal="center" vertical="center" shrinkToFit="1"/>
    </xf>
    <xf numFmtId="0" fontId="20" fillId="45" borderId="100" xfId="0" applyFont="1" applyFill="1" applyBorder="1" applyAlignment="1">
      <alignment horizontal="center"/>
    </xf>
    <xf numFmtId="0" fontId="55" fillId="45" borderId="100" xfId="0" applyFont="1" applyFill="1" applyBorder="1" applyAlignment="1">
      <alignment horizontal="center" vertical="center"/>
    </xf>
    <xf numFmtId="0" fontId="20" fillId="45" borderId="100" xfId="0" applyFont="1" applyFill="1" applyBorder="1" applyAlignment="1">
      <alignment horizontal="center" vertical="center"/>
    </xf>
    <xf numFmtId="0" fontId="20" fillId="40" borderId="136" xfId="0" applyFont="1" applyFill="1" applyBorder="1" applyAlignment="1">
      <alignment vertical="center" shrinkToFit="1"/>
    </xf>
    <xf numFmtId="1" fontId="20" fillId="0" borderId="136" xfId="0" applyNumberFormat="1" applyFont="1" applyBorder="1" applyAlignment="1">
      <alignment horizontal="center" vertical="center" shrinkToFit="1"/>
    </xf>
    <xf numFmtId="0" fontId="20" fillId="0" borderId="136" xfId="0" applyFont="1" applyBorder="1" applyAlignment="1">
      <alignment horizontal="center" vertical="center"/>
    </xf>
    <xf numFmtId="0" fontId="20" fillId="0" borderId="136" xfId="0" applyFont="1" applyBorder="1" applyAlignment="1">
      <alignment horizontal="center"/>
    </xf>
    <xf numFmtId="0" fontId="20" fillId="40" borderId="136" xfId="0" applyFont="1" applyFill="1" applyBorder="1" applyAlignment="1">
      <alignment horizontal="center" vertical="center"/>
    </xf>
    <xf numFmtId="0" fontId="55" fillId="40" borderId="136" xfId="0" applyFont="1" applyFill="1" applyBorder="1" applyAlignment="1">
      <alignment horizontal="center" vertical="center"/>
    </xf>
    <xf numFmtId="0" fontId="55" fillId="0" borderId="136" xfId="0" applyFont="1" applyBorder="1" applyAlignment="1"/>
    <xf numFmtId="0" fontId="55" fillId="0" borderId="136" xfId="0" applyFont="1" applyBorder="1" applyAlignment="1">
      <alignment horizontal="center"/>
    </xf>
    <xf numFmtId="0" fontId="20" fillId="40" borderId="136" xfId="0" applyFont="1" applyFill="1" applyBorder="1">
      <alignment vertical="center"/>
    </xf>
    <xf numFmtId="0" fontId="20" fillId="0" borderId="136" xfId="0" applyFont="1" applyBorder="1">
      <alignment vertical="center"/>
    </xf>
    <xf numFmtId="0" fontId="20" fillId="0" borderId="100" xfId="123" applyFont="1" applyBorder="1" applyAlignment="1">
      <alignment horizontal="left" vertical="center" shrinkToFit="1"/>
    </xf>
    <xf numFmtId="0" fontId="157" fillId="0" borderId="0" xfId="0" applyFont="1">
      <alignment vertical="center"/>
    </xf>
    <xf numFmtId="14" fontId="58" fillId="0" borderId="0" xfId="0" applyNumberFormat="1" applyFont="1">
      <alignment vertical="center"/>
    </xf>
    <xf numFmtId="0" fontId="55" fillId="28" borderId="0" xfId="0" applyFont="1" applyFill="1" applyAlignment="1">
      <alignment horizontal="center" vertical="center"/>
    </xf>
    <xf numFmtId="0" fontId="130" fillId="0" borderId="0" xfId="0" applyFont="1">
      <alignment vertical="center"/>
    </xf>
    <xf numFmtId="0" fontId="130" fillId="0" borderId="0" xfId="0" applyFont="1" applyAlignment="1">
      <alignment horizontal="center" vertical="center"/>
    </xf>
    <xf numFmtId="0" fontId="158" fillId="0" borderId="21" xfId="0" applyFont="1" applyBorder="1">
      <alignment vertical="center"/>
    </xf>
    <xf numFmtId="0" fontId="74" fillId="0" borderId="0" xfId="0" applyFont="1" applyAlignment="1">
      <alignment horizontal="center" vertical="center"/>
    </xf>
    <xf numFmtId="0" fontId="76" fillId="26" borderId="28" xfId="0" applyFont="1" applyFill="1" applyBorder="1">
      <alignment vertical="center"/>
    </xf>
    <xf numFmtId="0" fontId="76" fillId="26" borderId="18" xfId="0" applyFont="1" applyFill="1" applyBorder="1">
      <alignment vertical="center"/>
    </xf>
    <xf numFmtId="49" fontId="76" fillId="26" borderId="15" xfId="0" applyNumberFormat="1" applyFont="1" applyFill="1" applyBorder="1" applyAlignment="1">
      <alignment horizontal="center" vertical="center"/>
    </xf>
    <xf numFmtId="49" fontId="11" fillId="26" borderId="18" xfId="0" applyNumberFormat="1" applyFont="1" applyFill="1" applyBorder="1" applyAlignment="1">
      <alignment horizontal="center" vertical="center"/>
    </xf>
    <xf numFmtId="0" fontId="20" fillId="32" borderId="5" xfId="0" applyFont="1" applyFill="1" applyBorder="1" applyAlignment="1">
      <alignment horizontal="center" vertical="center"/>
    </xf>
    <xf numFmtId="0" fontId="20" fillId="0" borderId="5" xfId="0" applyFont="1" applyBorder="1" applyAlignment="1">
      <alignment horizontal="center" vertical="center" wrapText="1"/>
    </xf>
    <xf numFmtId="0" fontId="20" fillId="32" borderId="17" xfId="0" applyFont="1" applyFill="1" applyBorder="1" applyAlignment="1">
      <alignment horizontal="center" vertical="center" wrapText="1"/>
    </xf>
    <xf numFmtId="0" fontId="20" fillId="39" borderId="5" xfId="0" applyFont="1" applyFill="1" applyBorder="1" applyAlignment="1">
      <alignment horizontal="center" vertical="center"/>
    </xf>
    <xf numFmtId="0" fontId="20" fillId="39" borderId="17" xfId="0" applyFont="1" applyFill="1" applyBorder="1" applyAlignment="1">
      <alignment horizontal="center" vertical="center" wrapText="1"/>
    </xf>
    <xf numFmtId="0" fontId="20" fillId="32" borderId="23" xfId="0" applyFont="1" applyFill="1" applyBorder="1" applyAlignment="1">
      <alignment horizontal="center" vertical="center" wrapText="1"/>
    </xf>
    <xf numFmtId="0" fontId="20" fillId="0" borderId="19" xfId="0" applyFont="1" applyBorder="1" applyAlignment="1">
      <alignment horizontal="center" vertical="center"/>
    </xf>
    <xf numFmtId="0" fontId="20" fillId="32" borderId="5" xfId="0" applyFont="1" applyFill="1" applyBorder="1" applyAlignment="1">
      <alignment horizontal="center" vertical="center" wrapText="1"/>
    </xf>
    <xf numFmtId="0" fontId="160" fillId="0" borderId="60" xfId="0" applyFont="1" applyBorder="1">
      <alignment vertical="center"/>
    </xf>
    <xf numFmtId="0" fontId="58" fillId="0" borderId="21" xfId="0" applyFont="1" applyBorder="1" applyAlignment="1"/>
    <xf numFmtId="0" fontId="55" fillId="40" borderId="5" xfId="0" applyFont="1" applyFill="1" applyBorder="1">
      <alignment vertical="center"/>
    </xf>
    <xf numFmtId="0" fontId="161" fillId="40" borderId="5" xfId="0" applyFont="1" applyFill="1" applyBorder="1" applyAlignment="1">
      <alignment horizontal="center"/>
    </xf>
    <xf numFmtId="0" fontId="119" fillId="0" borderId="0" xfId="0" applyFont="1" applyAlignment="1"/>
    <xf numFmtId="0" fontId="162" fillId="40" borderId="5" xfId="0" applyFont="1" applyFill="1" applyBorder="1" applyAlignment="1">
      <alignment horizontal="center"/>
    </xf>
    <xf numFmtId="0" fontId="161" fillId="40" borderId="136" xfId="0" applyFont="1" applyFill="1" applyBorder="1" applyAlignment="1">
      <alignment horizontal="center"/>
    </xf>
    <xf numFmtId="0" fontId="163" fillId="40" borderId="5" xfId="0" applyFont="1" applyFill="1" applyBorder="1" applyAlignment="1">
      <alignment horizontal="center"/>
    </xf>
    <xf numFmtId="0" fontId="163" fillId="40" borderId="136" xfId="0" applyFont="1" applyFill="1" applyBorder="1" applyAlignment="1">
      <alignment horizontal="center"/>
    </xf>
    <xf numFmtId="1" fontId="84" fillId="0" borderId="0" xfId="0" applyNumberFormat="1" applyFont="1" applyAlignment="1">
      <alignment horizontal="center"/>
    </xf>
    <xf numFmtId="0" fontId="161" fillId="40" borderId="60" xfId="0" applyFont="1" applyFill="1" applyBorder="1" applyAlignment="1">
      <alignment horizontal="center"/>
    </xf>
    <xf numFmtId="0" fontId="58" fillId="0" borderId="36" xfId="0" applyFont="1" applyBorder="1" applyAlignment="1"/>
    <xf numFmtId="0" fontId="58" fillId="40" borderId="60" xfId="0" applyFont="1" applyFill="1" applyBorder="1">
      <alignment vertical="center"/>
    </xf>
    <xf numFmtId="0" fontId="161" fillId="40" borderId="5" xfId="0" applyFont="1" applyFill="1" applyBorder="1" applyAlignment="1">
      <alignment horizontal="center" vertical="center"/>
    </xf>
    <xf numFmtId="49" fontId="30" fillId="0" borderId="136" xfId="0" applyNumberFormat="1" applyFont="1" applyBorder="1" applyAlignment="1">
      <alignment horizontal="center" shrinkToFit="1"/>
    </xf>
    <xf numFmtId="1" fontId="20" fillId="40" borderId="136" xfId="0" applyNumberFormat="1" applyFont="1" applyFill="1" applyBorder="1" applyAlignment="1">
      <alignment horizontal="center" vertical="center" shrinkToFit="1"/>
    </xf>
    <xf numFmtId="0" fontId="96" fillId="0" borderId="137" xfId="0" applyFont="1" applyBorder="1" applyAlignment="1">
      <alignment horizontal="center" vertical="center"/>
    </xf>
    <xf numFmtId="0" fontId="20" fillId="0" borderId="137" xfId="0" applyFont="1" applyBorder="1" applyAlignment="1">
      <alignment shrinkToFit="1"/>
    </xf>
    <xf numFmtId="0" fontId="20" fillId="0" borderId="137" xfId="0" applyFont="1" applyBorder="1" applyAlignment="1"/>
    <xf numFmtId="0" fontId="18" fillId="0" borderId="100" xfId="123" applyFont="1" applyBorder="1" applyAlignment="1">
      <alignment horizontal="left" vertical="center"/>
    </xf>
    <xf numFmtId="0" fontId="18" fillId="0" borderId="100" xfId="69" applyFont="1" applyBorder="1" applyAlignment="1">
      <alignment horizontal="left" vertical="center" shrinkToFit="1"/>
    </xf>
    <xf numFmtId="0" fontId="18" fillId="0" borderId="100" xfId="69" applyFont="1" applyBorder="1" applyAlignment="1">
      <alignment horizontal="left" vertical="center"/>
    </xf>
    <xf numFmtId="0" fontId="20" fillId="0" borderId="137" xfId="0" applyFont="1" applyBorder="1" applyAlignment="1">
      <alignment horizontal="left" vertical="center"/>
    </xf>
    <xf numFmtId="0" fontId="55" fillId="0" borderId="137" xfId="0" applyFont="1" applyBorder="1" applyAlignment="1">
      <alignment horizontal="left" vertical="center"/>
    </xf>
    <xf numFmtId="0" fontId="20" fillId="0" borderId="137" xfId="0" applyFont="1" applyBorder="1" applyAlignment="1">
      <alignment horizontal="left" shrinkToFit="1"/>
    </xf>
    <xf numFmtId="0" fontId="20" fillId="0" borderId="137" xfId="0" applyFont="1" applyBorder="1" applyAlignment="1">
      <alignment horizontal="left" vertical="center" shrinkToFit="1"/>
    </xf>
    <xf numFmtId="0" fontId="20" fillId="0" borderId="137" xfId="0" applyFont="1" applyBorder="1" applyAlignment="1">
      <alignment horizontal="left"/>
    </xf>
    <xf numFmtId="0" fontId="135" fillId="0" borderId="100" xfId="69" applyFont="1" applyBorder="1" applyAlignment="1">
      <alignment horizontal="left" vertical="center"/>
    </xf>
    <xf numFmtId="0" fontId="18" fillId="0" borderId="100" xfId="127" applyFont="1" applyBorder="1" applyAlignment="1">
      <alignment horizontal="left" vertical="center"/>
    </xf>
    <xf numFmtId="0" fontId="18" fillId="0" borderId="100" xfId="130" applyFont="1" applyBorder="1" applyAlignment="1">
      <alignment horizontal="left" vertical="center"/>
    </xf>
    <xf numFmtId="0" fontId="116" fillId="0" borderId="63" xfId="58" applyFont="1" applyBorder="1" applyAlignment="1">
      <alignment vertical="center"/>
    </xf>
    <xf numFmtId="183" fontId="116" fillId="0" borderId="63" xfId="58" applyNumberFormat="1" applyFont="1" applyBorder="1" applyAlignment="1">
      <alignment vertical="center"/>
    </xf>
    <xf numFmtId="24" fontId="81" fillId="0" borderId="63" xfId="0" applyNumberFormat="1" applyFont="1" applyBorder="1">
      <alignment vertical="center"/>
    </xf>
    <xf numFmtId="24" fontId="116" fillId="0" borderId="63" xfId="58" applyNumberFormat="1" applyFont="1" applyBorder="1" applyAlignment="1">
      <alignment vertical="center"/>
    </xf>
    <xf numFmtId="0" fontId="81" fillId="0" borderId="63" xfId="0" applyFont="1" applyBorder="1">
      <alignment vertical="center"/>
    </xf>
    <xf numFmtId="0" fontId="152" fillId="0" borderId="63" xfId="58" applyFont="1" applyBorder="1" applyAlignment="1">
      <alignment vertical="center"/>
    </xf>
    <xf numFmtId="0" fontId="121" fillId="0" borderId="63" xfId="0" applyFont="1" applyBorder="1">
      <alignment vertical="center"/>
    </xf>
    <xf numFmtId="0" fontId="116" fillId="0" borderId="63" xfId="0" applyFont="1" applyBorder="1">
      <alignment vertical="center"/>
    </xf>
    <xf numFmtId="0" fontId="116" fillId="0" borderId="137" xfId="58" applyFont="1" applyBorder="1" applyAlignment="1">
      <alignment vertical="center"/>
    </xf>
    <xf numFmtId="0" fontId="58" fillId="0" borderId="137" xfId="0" applyFont="1" applyBorder="1">
      <alignment vertical="center"/>
    </xf>
    <xf numFmtId="0" fontId="152" fillId="0" borderId="98" xfId="58" applyFont="1" applyBorder="1" applyAlignment="1">
      <alignment vertical="center"/>
    </xf>
    <xf numFmtId="0" fontId="152" fillId="0" borderId="98" xfId="58" applyFont="1" applyBorder="1"/>
    <xf numFmtId="0" fontId="80" fillId="0" borderId="63" xfId="0" applyFont="1" applyBorder="1">
      <alignment vertical="center"/>
    </xf>
    <xf numFmtId="0" fontId="81" fillId="0" borderId="63" xfId="58" applyFont="1" applyBorder="1" applyAlignment="1">
      <alignment vertical="center"/>
    </xf>
    <xf numFmtId="0" fontId="81" fillId="0" borderId="64" xfId="58" applyFont="1" applyBorder="1" applyAlignment="1">
      <alignment vertical="center"/>
    </xf>
    <xf numFmtId="0" fontId="81" fillId="0" borderId="63" xfId="58" applyFont="1" applyBorder="1"/>
    <xf numFmtId="0" fontId="127" fillId="0" borderId="0" xfId="0" applyFont="1">
      <alignment vertical="center"/>
    </xf>
    <xf numFmtId="0" fontId="127" fillId="0" borderId="0" xfId="0" applyFont="1" applyAlignment="1">
      <alignment horizontal="left" vertical="center"/>
    </xf>
    <xf numFmtId="0" fontId="57" fillId="0" borderId="0" xfId="0" applyFont="1">
      <alignment vertical="center"/>
    </xf>
    <xf numFmtId="0" fontId="165" fillId="0" borderId="0" xfId="0" applyFont="1">
      <alignment vertical="center"/>
    </xf>
    <xf numFmtId="0" fontId="95" fillId="0" borderId="0" xfId="0" applyFont="1">
      <alignment vertical="center"/>
    </xf>
    <xf numFmtId="0" fontId="168" fillId="0" borderId="38" xfId="0" applyFont="1" applyBorder="1" applyAlignment="1">
      <alignment horizontal="center" vertical="center"/>
    </xf>
    <xf numFmtId="0" fontId="169" fillId="0" borderId="100" xfId="69" applyFont="1" applyBorder="1" applyAlignment="1">
      <alignment horizontal="center" vertical="center"/>
    </xf>
    <xf numFmtId="0" fontId="57" fillId="0" borderId="100" xfId="123" applyFont="1" applyBorder="1" applyAlignment="1">
      <alignment horizontal="left" vertical="center" shrinkToFit="1"/>
    </xf>
    <xf numFmtId="0" fontId="57" fillId="0" borderId="100" xfId="69" applyFont="1" applyBorder="1" applyAlignment="1">
      <alignment horizontal="left" vertical="center" shrinkToFit="1"/>
    </xf>
    <xf numFmtId="0" fontId="57" fillId="40" borderId="100" xfId="129" applyFont="1" applyFill="1" applyBorder="1" applyAlignment="1">
      <alignment horizontal="left" vertical="center" shrinkToFit="1"/>
    </xf>
    <xf numFmtId="0" fontId="57" fillId="0" borderId="100" xfId="69" applyFont="1" applyBorder="1" applyAlignment="1">
      <alignment horizontal="center" vertical="center" shrinkToFit="1"/>
    </xf>
    <xf numFmtId="0" fontId="57" fillId="0" borderId="100" xfId="123" applyFont="1" applyBorder="1" applyAlignment="1">
      <alignment horizontal="center" vertical="center" shrinkToFit="1"/>
    </xf>
    <xf numFmtId="0" fontId="57" fillId="0" borderId="100" xfId="69" applyFont="1" applyBorder="1" applyAlignment="1">
      <alignment horizontal="center" vertical="center"/>
    </xf>
    <xf numFmtId="20" fontId="58" fillId="0" borderId="0" xfId="0" applyNumberFormat="1" applyFont="1" applyAlignment="1">
      <alignment horizontal="left" vertical="center"/>
    </xf>
    <xf numFmtId="0" fontId="57" fillId="0" borderId="100" xfId="123" applyFont="1" applyBorder="1" applyAlignment="1">
      <alignment horizontal="left" vertical="center"/>
    </xf>
    <xf numFmtId="0" fontId="57" fillId="0" borderId="100" xfId="129" applyFont="1" applyBorder="1" applyAlignment="1">
      <alignment horizontal="left" vertical="center"/>
    </xf>
    <xf numFmtId="0" fontId="57" fillId="0" borderId="100" xfId="69" applyFont="1" applyBorder="1" applyAlignment="1">
      <alignment horizontal="left" vertical="center"/>
    </xf>
    <xf numFmtId="0" fontId="57" fillId="0" borderId="100" xfId="123" applyFont="1" applyBorder="1" applyAlignment="1">
      <alignment horizontal="center" vertical="center"/>
    </xf>
    <xf numFmtId="0" fontId="170" fillId="40" borderId="100" xfId="129" applyFont="1" applyFill="1" applyBorder="1" applyAlignment="1">
      <alignment horizontal="left" vertical="center" shrinkToFit="1"/>
    </xf>
    <xf numFmtId="0" fontId="80" fillId="0" borderId="138" xfId="58" applyFont="1" applyBorder="1" applyAlignment="1">
      <alignment horizontal="center" vertical="center"/>
    </xf>
    <xf numFmtId="0" fontId="81" fillId="0" borderId="138" xfId="58" applyFont="1" applyBorder="1" applyAlignment="1">
      <alignment vertical="center"/>
    </xf>
    <xf numFmtId="0" fontId="81" fillId="0" borderId="0" xfId="58" applyFont="1" applyAlignment="1">
      <alignment vertical="center"/>
    </xf>
    <xf numFmtId="0" fontId="81" fillId="0" borderId="139" xfId="58" applyFont="1" applyBorder="1" applyAlignment="1">
      <alignment vertical="center"/>
    </xf>
    <xf numFmtId="0" fontId="170" fillId="40" borderId="138" xfId="129" applyFont="1" applyFill="1" applyBorder="1" applyAlignment="1">
      <alignment horizontal="left" vertical="center" shrinkToFit="1"/>
    </xf>
    <xf numFmtId="0" fontId="81" fillId="0" borderId="0" xfId="58" applyFont="1"/>
    <xf numFmtId="0" fontId="58" fillId="0" borderId="138" xfId="0" applyFont="1" applyBorder="1" applyAlignment="1">
      <alignment horizontal="center" vertical="center"/>
    </xf>
    <xf numFmtId="1" fontId="58" fillId="0" borderId="38" xfId="0" applyNumberFormat="1" applyFont="1" applyBorder="1" applyAlignment="1">
      <alignment horizontal="center" vertical="center"/>
    </xf>
    <xf numFmtId="0" fontId="52" fillId="0" borderId="0" xfId="0" applyFont="1" applyAlignment="1">
      <alignment horizontal="center" vertical="center"/>
    </xf>
    <xf numFmtId="0" fontId="171" fillId="0" borderId="38" xfId="0" applyFont="1" applyBorder="1" applyAlignment="1">
      <alignment horizontal="center" vertical="center" wrapText="1"/>
    </xf>
    <xf numFmtId="0" fontId="30" fillId="0" borderId="0" xfId="0" applyFont="1" applyAlignment="1">
      <alignment horizontal="center" vertical="center"/>
    </xf>
    <xf numFmtId="0" fontId="79" fillId="0" borderId="96" xfId="0" applyFont="1" applyBorder="1">
      <alignment vertical="center"/>
    </xf>
    <xf numFmtId="0" fontId="57" fillId="0" borderId="65" xfId="123" applyFont="1" applyBorder="1" applyAlignment="1">
      <alignment horizontal="center" vertical="center"/>
    </xf>
    <xf numFmtId="0" fontId="57" fillId="40" borderId="100" xfId="69" applyFont="1" applyFill="1" applyBorder="1" applyAlignment="1">
      <alignment horizontal="center" vertical="center"/>
    </xf>
    <xf numFmtId="0" fontId="57" fillId="40" borderId="100" xfId="123" applyFont="1" applyFill="1" applyBorder="1" applyAlignment="1">
      <alignment horizontal="center" vertical="center"/>
    </xf>
    <xf numFmtId="0" fontId="18" fillId="40" borderId="100" xfId="69" applyFont="1" applyFill="1" applyBorder="1" applyAlignment="1">
      <alignment horizontal="center" vertical="center"/>
    </xf>
    <xf numFmtId="0" fontId="18" fillId="40" borderId="100" xfId="123" applyFont="1" applyFill="1" applyBorder="1" applyAlignment="1">
      <alignment horizontal="center" vertical="center"/>
    </xf>
    <xf numFmtId="0" fontId="20" fillId="0" borderId="100" xfId="69" applyFont="1" applyBorder="1" applyAlignment="1">
      <alignment horizontal="center" vertical="center" shrinkToFit="1"/>
    </xf>
    <xf numFmtId="184" fontId="18" fillId="0" borderId="144" xfId="69" applyNumberFormat="1" applyFont="1" applyBorder="1" applyAlignment="1">
      <alignment horizontal="center" vertical="center"/>
    </xf>
    <xf numFmtId="0" fontId="135" fillId="0" borderId="145" xfId="69" applyFont="1" applyBorder="1" applyAlignment="1">
      <alignment horizontal="center" vertical="center"/>
    </xf>
    <xf numFmtId="0" fontId="135" fillId="0" borderId="146" xfId="69" applyFont="1" applyBorder="1" applyAlignment="1">
      <alignment horizontal="center" vertical="center"/>
    </xf>
    <xf numFmtId="0" fontId="134" fillId="0" borderId="144" xfId="123" applyFont="1" applyBorder="1"/>
    <xf numFmtId="0" fontId="18" fillId="40" borderId="74" xfId="131" applyFont="1" applyFill="1" applyBorder="1" applyAlignment="1">
      <alignment horizontal="left" vertical="center" shrinkToFit="1"/>
    </xf>
    <xf numFmtId="1" fontId="18" fillId="0" borderId="108" xfId="131" applyNumberFormat="1" applyFont="1" applyBorder="1" applyAlignment="1">
      <alignment horizontal="center" vertical="center" shrinkToFit="1"/>
    </xf>
    <xf numFmtId="0" fontId="18" fillId="0" borderId="147" xfId="123" applyFont="1" applyBorder="1" applyAlignment="1">
      <alignment horizontal="center" vertical="center"/>
    </xf>
    <xf numFmtId="0" fontId="18" fillId="0" borderId="77" xfId="123" applyFont="1" applyBorder="1" applyAlignment="1">
      <alignment horizontal="center" vertical="center"/>
    </xf>
    <xf numFmtId="0" fontId="18" fillId="40" borderId="77" xfId="131" applyFont="1" applyFill="1" applyBorder="1" applyAlignment="1">
      <alignment horizontal="left" vertical="center" shrinkToFit="1"/>
    </xf>
    <xf numFmtId="0" fontId="18" fillId="0" borderId="148" xfId="69" applyFont="1" applyBorder="1" applyAlignment="1">
      <alignment horizontal="center" vertical="center"/>
    </xf>
    <xf numFmtId="0" fontId="17" fillId="0" borderId="149" xfId="131" applyFont="1" applyBorder="1" applyAlignment="1">
      <alignment horizontal="center" vertical="center"/>
    </xf>
    <xf numFmtId="0" fontId="18" fillId="0" borderId="150" xfId="131" applyFont="1" applyBorder="1" applyAlignment="1">
      <alignment horizontal="center" vertical="center"/>
    </xf>
    <xf numFmtId="0" fontId="18" fillId="0" borderId="150" xfId="131" applyFont="1" applyBorder="1" applyAlignment="1">
      <alignment horizontal="left" vertical="center"/>
    </xf>
    <xf numFmtId="0" fontId="18" fillId="0" borderId="150" xfId="69" applyFont="1" applyBorder="1" applyAlignment="1">
      <alignment horizontal="center" vertical="center"/>
    </xf>
    <xf numFmtId="0" fontId="18" fillId="0" borderId="151" xfId="69" applyFont="1" applyBorder="1" applyAlignment="1">
      <alignment horizontal="center" vertical="center"/>
    </xf>
    <xf numFmtId="0" fontId="18" fillId="0" borderId="138" xfId="69" applyFont="1" applyBorder="1" applyAlignment="1">
      <alignment horizontal="center" vertical="center" shrinkToFit="1"/>
    </xf>
    <xf numFmtId="0" fontId="18" fillId="0" borderId="138" xfId="131" applyFont="1" applyBorder="1" applyAlignment="1">
      <alignment horizontal="left" vertical="center" shrinkToFit="1"/>
    </xf>
    <xf numFmtId="0" fontId="18" fillId="0" borderId="144" xfId="123" applyFont="1" applyBorder="1"/>
    <xf numFmtId="0" fontId="18" fillId="0" borderId="152" xfId="123" applyFont="1" applyBorder="1" applyAlignment="1">
      <alignment horizontal="center" vertical="center" shrinkToFit="1"/>
    </xf>
    <xf numFmtId="0" fontId="18" fillId="0" borderId="150" xfId="123" applyFont="1" applyBorder="1" applyAlignment="1">
      <alignment horizontal="center" vertical="center" shrinkToFit="1"/>
    </xf>
    <xf numFmtId="0" fontId="18" fillId="40" borderId="138" xfId="131" applyFont="1" applyFill="1" applyBorder="1" applyAlignment="1">
      <alignment horizontal="left" vertical="center" shrinkToFit="1"/>
    </xf>
    <xf numFmtId="0" fontId="18" fillId="0" borderId="139" xfId="69" applyFont="1" applyBorder="1" applyAlignment="1">
      <alignment horizontal="center" vertical="center" shrinkToFit="1"/>
    </xf>
    <xf numFmtId="0" fontId="18" fillId="40" borderId="41" xfId="131" applyFont="1" applyFill="1" applyBorder="1" applyAlignment="1">
      <alignment horizontal="center" vertical="center" shrinkToFit="1"/>
    </xf>
    <xf numFmtId="0" fontId="18" fillId="40" borderId="138" xfId="131" applyFont="1" applyFill="1" applyBorder="1" applyAlignment="1">
      <alignment horizontal="center" vertical="center" shrinkToFit="1"/>
    </xf>
    <xf numFmtId="0" fontId="18" fillId="0" borderId="138" xfId="123" applyFont="1" applyBorder="1" applyAlignment="1">
      <alignment horizontal="center" vertical="center"/>
    </xf>
    <xf numFmtId="0" fontId="18" fillId="0" borderId="152" xfId="123" applyFont="1" applyBorder="1" applyAlignment="1">
      <alignment horizontal="center" vertical="center"/>
    </xf>
    <xf numFmtId="0" fontId="18" fillId="0" borderId="150" xfId="123" applyFont="1" applyBorder="1" applyAlignment="1">
      <alignment horizontal="center" vertical="center"/>
    </xf>
    <xf numFmtId="0" fontId="18" fillId="0" borderId="150" xfId="69" applyFont="1" applyBorder="1" applyAlignment="1">
      <alignment horizontal="center" vertical="center" shrinkToFit="1"/>
    </xf>
    <xf numFmtId="0" fontId="18" fillId="0" borderId="149" xfId="131" applyFont="1" applyBorder="1" applyAlignment="1">
      <alignment horizontal="center" vertical="center"/>
    </xf>
    <xf numFmtId="0" fontId="69" fillId="0" borderId="150" xfId="131" applyFont="1" applyBorder="1" applyAlignment="1">
      <alignment horizontal="center" vertical="center"/>
    </xf>
    <xf numFmtId="0" fontId="18" fillId="40" borderId="150" xfId="131" applyFont="1" applyFill="1" applyBorder="1" applyAlignment="1">
      <alignment horizontal="left" vertical="center" shrinkToFit="1"/>
    </xf>
    <xf numFmtId="0" fontId="18" fillId="0" borderId="155" xfId="69" applyFont="1" applyBorder="1" applyAlignment="1">
      <alignment horizontal="center" vertical="center"/>
    </xf>
    <xf numFmtId="0" fontId="18" fillId="40" borderId="37" xfId="131" applyFont="1" applyFill="1" applyBorder="1" applyAlignment="1">
      <alignment horizontal="left" vertical="center" shrinkToFit="1"/>
    </xf>
    <xf numFmtId="0" fontId="18" fillId="0" borderId="111" xfId="131" applyFont="1" applyBorder="1" applyAlignment="1">
      <alignment horizontal="center" vertical="center"/>
    </xf>
    <xf numFmtId="0" fontId="18" fillId="0" borderId="138" xfId="131" applyFont="1" applyBorder="1" applyAlignment="1">
      <alignment horizontal="center" vertical="center"/>
    </xf>
    <xf numFmtId="0" fontId="18" fillId="0" borderId="138" xfId="131" applyFont="1" applyBorder="1" applyAlignment="1">
      <alignment horizontal="left" vertical="center"/>
    </xf>
    <xf numFmtId="0" fontId="18" fillId="0" borderId="139" xfId="69" applyFont="1" applyBorder="1" applyAlignment="1">
      <alignment horizontal="center" vertical="center"/>
    </xf>
    <xf numFmtId="0" fontId="18" fillId="0" borderId="138" xfId="127" applyFont="1" applyBorder="1" applyAlignment="1">
      <alignment horizontal="center" vertical="center"/>
    </xf>
    <xf numFmtId="0" fontId="18" fillId="0" borderId="138" xfId="69" applyFont="1" applyBorder="1" applyAlignment="1">
      <alignment horizontal="center" vertical="center"/>
    </xf>
    <xf numFmtId="0" fontId="18" fillId="0" borderId="58" xfId="69" applyFont="1" applyBorder="1" applyAlignment="1">
      <alignment horizontal="center" vertical="center" shrinkToFit="1"/>
    </xf>
    <xf numFmtId="0" fontId="18" fillId="0" borderId="44" xfId="131" applyFont="1" applyBorder="1" applyAlignment="1">
      <alignment horizontal="left" vertical="center" shrinkToFit="1"/>
    </xf>
    <xf numFmtId="0" fontId="18" fillId="0" borderId="45" xfId="69" applyFont="1" applyBorder="1" applyAlignment="1">
      <alignment horizontal="center" vertical="center" shrinkToFit="1"/>
    </xf>
    <xf numFmtId="0" fontId="18" fillId="0" borderId="58" xfId="69" applyFont="1" applyBorder="1" applyAlignment="1">
      <alignment horizontal="center" vertical="center"/>
    </xf>
    <xf numFmtId="0" fontId="18" fillId="0" borderId="69" xfId="123" applyFont="1" applyBorder="1" applyAlignment="1">
      <alignment horizontal="center" vertical="center" shrinkToFit="1"/>
    </xf>
    <xf numFmtId="0" fontId="18" fillId="0" borderId="50" xfId="123" applyFont="1" applyBorder="1" applyAlignment="1">
      <alignment horizontal="center" vertical="center" shrinkToFit="1"/>
    </xf>
    <xf numFmtId="0" fontId="18" fillId="0" borderId="50" xfId="123" applyFont="1" applyBorder="1" applyAlignment="1">
      <alignment horizontal="left" vertical="center" shrinkToFit="1"/>
    </xf>
    <xf numFmtId="0" fontId="18" fillId="0" borderId="145" xfId="123" applyFont="1" applyBorder="1" applyAlignment="1">
      <alignment horizontal="center" vertical="center" shrinkToFit="1"/>
    </xf>
    <xf numFmtId="0" fontId="136" fillId="0" borderId="68" xfId="69" applyFont="1" applyBorder="1" applyAlignment="1">
      <alignment horizontal="center" vertical="center"/>
    </xf>
    <xf numFmtId="0" fontId="18" fillId="0" borderId="69" xfId="69" applyFont="1" applyBorder="1" applyAlignment="1">
      <alignment horizontal="center" vertical="center"/>
    </xf>
    <xf numFmtId="0" fontId="18" fillId="0" borderId="40" xfId="123" applyFont="1" applyBorder="1" applyAlignment="1">
      <alignment horizontal="center" vertical="center"/>
    </xf>
    <xf numFmtId="0" fontId="18" fillId="0" borderId="152" xfId="69" applyFont="1" applyBorder="1" applyAlignment="1">
      <alignment horizontal="center" vertical="center" shrinkToFit="1"/>
    </xf>
    <xf numFmtId="0" fontId="18" fillId="0" borderId="150" xfId="131" applyFont="1" applyBorder="1" applyAlignment="1">
      <alignment horizontal="left" vertical="center" shrinkToFit="1"/>
    </xf>
    <xf numFmtId="1" fontId="18" fillId="0" borderId="139" xfId="131" applyNumberFormat="1" applyFont="1" applyBorder="1" applyAlignment="1">
      <alignment horizontal="center" vertical="center" shrinkToFit="1"/>
    </xf>
    <xf numFmtId="0" fontId="18" fillId="40" borderId="138" xfId="127" applyFont="1" applyFill="1" applyBorder="1" applyAlignment="1">
      <alignment horizontal="center" vertical="center" shrinkToFit="1"/>
    </xf>
    <xf numFmtId="0" fontId="18" fillId="40" borderId="138" xfId="127" applyFont="1" applyFill="1" applyBorder="1" applyAlignment="1">
      <alignment horizontal="left" vertical="center" shrinkToFit="1"/>
    </xf>
    <xf numFmtId="0" fontId="18" fillId="0" borderId="138" xfId="123" applyFont="1" applyBorder="1" applyAlignment="1">
      <alignment horizontal="center" vertical="center" shrinkToFit="1"/>
    </xf>
    <xf numFmtId="0" fontId="18" fillId="40" borderId="41" xfId="127" applyFont="1" applyFill="1" applyBorder="1" applyAlignment="1">
      <alignment horizontal="center" vertical="center" shrinkToFit="1"/>
    </xf>
    <xf numFmtId="0" fontId="18" fillId="40" borderId="111" xfId="131" applyFont="1" applyFill="1" applyBorder="1" applyAlignment="1">
      <alignment horizontal="center" vertical="center" shrinkToFit="1"/>
    </xf>
    <xf numFmtId="0" fontId="18" fillId="0" borderId="43" xfId="123" applyFont="1" applyBorder="1" applyAlignment="1">
      <alignment horizontal="center" vertical="center" shrinkToFit="1"/>
    </xf>
    <xf numFmtId="0" fontId="18" fillId="0" borderId="44" xfId="123" applyFont="1" applyBorder="1" applyAlignment="1">
      <alignment horizontal="center" vertical="center" shrinkToFit="1"/>
    </xf>
    <xf numFmtId="0" fontId="18" fillId="0" borderId="44" xfId="123" applyFont="1" applyBorder="1" applyAlignment="1">
      <alignment horizontal="left" vertical="center"/>
    </xf>
    <xf numFmtId="0" fontId="18" fillId="0" borderId="155" xfId="69" applyFont="1" applyBorder="1" applyAlignment="1">
      <alignment horizontal="center" vertical="center" shrinkToFit="1"/>
    </xf>
    <xf numFmtId="0" fontId="18" fillId="0" borderId="37" xfId="131" applyFont="1" applyBorder="1" applyAlignment="1">
      <alignment horizontal="left" vertical="center" shrinkToFit="1"/>
    </xf>
    <xf numFmtId="0" fontId="18" fillId="40" borderId="29" xfId="127" applyFont="1" applyFill="1" applyBorder="1" applyAlignment="1">
      <alignment horizontal="center" vertical="center" shrinkToFit="1"/>
    </xf>
    <xf numFmtId="0" fontId="18" fillId="40" borderId="37" xfId="127" applyFont="1" applyFill="1" applyBorder="1" applyAlignment="1">
      <alignment horizontal="center" vertical="center" shrinkToFit="1"/>
    </xf>
    <xf numFmtId="0" fontId="18" fillId="40" borderId="37" xfId="127" applyFont="1" applyFill="1" applyBorder="1" applyAlignment="1">
      <alignment horizontal="left" vertical="center" shrinkToFit="1"/>
    </xf>
    <xf numFmtId="1" fontId="18" fillId="0" borderId="58" xfId="131" applyNumberFormat="1" applyFont="1" applyBorder="1" applyAlignment="1">
      <alignment horizontal="center" vertical="center" shrinkToFit="1"/>
    </xf>
    <xf numFmtId="0" fontId="18" fillId="40" borderId="44" xfId="131" applyFont="1" applyFill="1" applyBorder="1" applyAlignment="1">
      <alignment horizontal="left" vertical="center" shrinkToFit="1"/>
    </xf>
    <xf numFmtId="0" fontId="18" fillId="0" borderId="116" xfId="69" applyFont="1" applyBorder="1" applyAlignment="1">
      <alignment horizontal="center" vertical="center" shrinkToFit="1"/>
    </xf>
    <xf numFmtId="0" fontId="18" fillId="0" borderId="44" xfId="131" applyFont="1" applyBorder="1" applyAlignment="1">
      <alignment horizontal="left" vertical="center"/>
    </xf>
    <xf numFmtId="1" fontId="18" fillId="40" borderId="39" xfId="127" applyNumberFormat="1" applyFont="1" applyFill="1" applyBorder="1" applyAlignment="1">
      <alignment horizontal="center" vertical="center" shrinkToFit="1"/>
    </xf>
    <xf numFmtId="0" fontId="18" fillId="0" borderId="152" xfId="131" applyFont="1" applyBorder="1" applyAlignment="1">
      <alignment horizontal="center" vertical="center"/>
    </xf>
    <xf numFmtId="0" fontId="18" fillId="0" borderId="151" xfId="123" applyFont="1" applyBorder="1" applyAlignment="1">
      <alignment horizontal="center" vertical="center"/>
    </xf>
    <xf numFmtId="0" fontId="18" fillId="40" borderId="132" xfId="127" applyFont="1" applyFill="1" applyBorder="1" applyAlignment="1">
      <alignment horizontal="center" vertical="center" shrinkToFit="1"/>
    </xf>
    <xf numFmtId="0" fontId="18" fillId="40" borderId="132" xfId="127" applyFont="1" applyFill="1" applyBorder="1" applyAlignment="1">
      <alignment horizontal="left" vertical="center" shrinkToFit="1"/>
    </xf>
    <xf numFmtId="0" fontId="18" fillId="0" borderId="133" xfId="69" applyFont="1" applyBorder="1" applyAlignment="1">
      <alignment horizontal="center" vertical="center"/>
    </xf>
    <xf numFmtId="0" fontId="18" fillId="0" borderId="132" xfId="130" applyFont="1" applyBorder="1" applyAlignment="1">
      <alignment vertical="center"/>
    </xf>
    <xf numFmtId="0" fontId="18" fillId="0" borderId="156" xfId="69" applyFont="1" applyBorder="1" applyAlignment="1">
      <alignment horizontal="center" vertical="center"/>
    </xf>
    <xf numFmtId="0" fontId="134" fillId="0" borderId="138" xfId="123" applyFont="1" applyBorder="1"/>
    <xf numFmtId="0" fontId="134" fillId="0" borderId="138" xfId="123" applyFont="1" applyBorder="1" applyAlignment="1">
      <alignment horizontal="left"/>
    </xf>
    <xf numFmtId="0" fontId="135" fillId="0" borderId="138" xfId="69" applyFont="1" applyBorder="1" applyAlignment="1">
      <alignment horizontal="left" vertical="center"/>
    </xf>
    <xf numFmtId="0" fontId="135" fillId="0" borderId="138" xfId="69" applyFont="1" applyBorder="1" applyAlignment="1">
      <alignment horizontal="center" vertical="center"/>
    </xf>
    <xf numFmtId="0" fontId="99" fillId="0" borderId="138" xfId="69" applyFont="1" applyBorder="1" applyAlignment="1">
      <alignment horizontal="center" vertical="center"/>
    </xf>
    <xf numFmtId="0" fontId="136" fillId="0" borderId="138" xfId="69" applyFont="1" applyBorder="1" applyAlignment="1">
      <alignment horizontal="center" vertical="center"/>
    </xf>
    <xf numFmtId="0" fontId="18" fillId="0" borderId="138" xfId="123" applyFont="1" applyBorder="1" applyAlignment="1">
      <alignment horizontal="left" vertical="center" shrinkToFit="1"/>
    </xf>
    <xf numFmtId="0" fontId="18" fillId="40" borderId="138" xfId="129" applyFont="1" applyFill="1" applyBorder="1" applyAlignment="1">
      <alignment horizontal="left" vertical="center" shrinkToFit="1"/>
    </xf>
    <xf numFmtId="1" fontId="18" fillId="0" borderId="138" xfId="131" applyNumberFormat="1" applyFont="1" applyBorder="1" applyAlignment="1">
      <alignment horizontal="center" vertical="center" shrinkToFit="1"/>
    </xf>
    <xf numFmtId="0" fontId="17" fillId="0" borderId="138" xfId="131" applyFont="1" applyBorder="1" applyAlignment="1">
      <alignment horizontal="center" vertical="center"/>
    </xf>
    <xf numFmtId="0" fontId="18" fillId="0" borderId="138" xfId="123" applyFont="1" applyBorder="1" applyAlignment="1">
      <alignment horizontal="left" vertical="center"/>
    </xf>
    <xf numFmtId="1" fontId="18" fillId="40" borderId="138" xfId="127" applyNumberFormat="1" applyFont="1" applyFill="1" applyBorder="1" applyAlignment="1">
      <alignment horizontal="center" vertical="center" shrinkToFit="1"/>
    </xf>
    <xf numFmtId="0" fontId="69" fillId="0" borderId="138" xfId="131" applyFont="1" applyBorder="1" applyAlignment="1">
      <alignment horizontal="center" vertical="center"/>
    </xf>
    <xf numFmtId="0" fontId="104" fillId="0" borderId="138" xfId="0" applyFont="1" applyBorder="1" applyAlignment="1">
      <alignment horizontal="center" vertical="center"/>
    </xf>
    <xf numFmtId="0" fontId="20" fillId="0" borderId="138" xfId="54" applyFont="1" applyBorder="1" applyAlignment="1">
      <alignment horizontal="center" vertical="center"/>
    </xf>
    <xf numFmtId="0" fontId="60" fillId="0" borderId="138" xfId="0" applyFont="1" applyBorder="1" applyAlignment="1">
      <alignment horizontal="center" vertical="center"/>
    </xf>
    <xf numFmtId="0" fontId="55" fillId="0" borderId="138" xfId="0" applyFont="1" applyBorder="1" applyAlignment="1">
      <alignment horizontal="center" vertical="center"/>
    </xf>
    <xf numFmtId="0" fontId="60" fillId="0" borderId="138" xfId="0" applyFont="1" applyBorder="1" applyAlignment="1">
      <alignment horizontal="center" vertical="center" shrinkToFit="1"/>
    </xf>
    <xf numFmtId="1" fontId="55" fillId="0" borderId="38" xfId="0" applyNumberFormat="1" applyFont="1" applyBorder="1" applyAlignment="1">
      <alignment horizontal="center" vertical="center"/>
    </xf>
    <xf numFmtId="0" fontId="20" fillId="40" borderId="157" xfId="0" applyFont="1" applyFill="1" applyBorder="1" applyAlignment="1">
      <alignment vertical="center" shrinkToFit="1"/>
    </xf>
    <xf numFmtId="0" fontId="20" fillId="44" borderId="16" xfId="0" applyFont="1" applyFill="1" applyBorder="1" applyAlignment="1">
      <alignment horizontal="center" vertical="center"/>
    </xf>
    <xf numFmtId="0" fontId="20" fillId="43" borderId="5" xfId="0" applyFont="1" applyFill="1" applyBorder="1" applyAlignment="1">
      <alignment horizontal="center" vertical="center"/>
    </xf>
    <xf numFmtId="0" fontId="20" fillId="36" borderId="5" xfId="0" applyFont="1" applyFill="1" applyBorder="1" applyAlignment="1">
      <alignment horizontal="center" vertical="center"/>
    </xf>
    <xf numFmtId="0" fontId="20" fillId="34" borderId="5" xfId="0" applyFont="1" applyFill="1" applyBorder="1" applyAlignment="1">
      <alignment horizontal="center" vertical="center"/>
    </xf>
    <xf numFmtId="0" fontId="116" fillId="40" borderId="63" xfId="58" applyFont="1" applyFill="1" applyBorder="1" applyAlignment="1">
      <alignment vertical="center"/>
    </xf>
    <xf numFmtId="24" fontId="81" fillId="40" borderId="63" xfId="0" applyNumberFormat="1" applyFont="1" applyFill="1" applyBorder="1">
      <alignment vertical="center"/>
    </xf>
    <xf numFmtId="0" fontId="30" fillId="0" borderId="0" xfId="58" applyFont="1"/>
    <xf numFmtId="0" fontId="20" fillId="0" borderId="63" xfId="58" applyFont="1" applyBorder="1" applyAlignment="1">
      <alignment horizontal="center" vertical="center"/>
    </xf>
    <xf numFmtId="0" fontId="20" fillId="0" borderId="0" xfId="58" applyFont="1"/>
    <xf numFmtId="0" fontId="20" fillId="0" borderId="0" xfId="58" applyFont="1" applyAlignment="1">
      <alignment horizontal="left" vertical="center"/>
    </xf>
    <xf numFmtId="0" fontId="20" fillId="0" borderId="0" xfId="58" applyFont="1" applyAlignment="1">
      <alignment horizontal="left"/>
    </xf>
    <xf numFmtId="0" fontId="20" fillId="0" borderId="0" xfId="58" applyFont="1" applyAlignment="1">
      <alignment horizontal="center" vertical="center"/>
    </xf>
    <xf numFmtId="0" fontId="60" fillId="40" borderId="38" xfId="0" applyFont="1" applyFill="1" applyBorder="1" applyAlignment="1">
      <alignment horizontal="center" vertical="center"/>
    </xf>
    <xf numFmtId="0" fontId="56" fillId="40" borderId="38" xfId="0" applyFont="1" applyFill="1" applyBorder="1" applyAlignment="1">
      <alignment horizontal="center" vertical="center"/>
    </xf>
    <xf numFmtId="0" fontId="136" fillId="40" borderId="138" xfId="69" applyFont="1" applyFill="1" applyBorder="1" applyAlignment="1">
      <alignment horizontal="center" vertical="center"/>
    </xf>
    <xf numFmtId="0" fontId="18" fillId="40" borderId="138" xfId="123" applyFont="1" applyFill="1" applyBorder="1" applyAlignment="1">
      <alignment horizontal="left" vertical="center" shrinkToFit="1"/>
    </xf>
    <xf numFmtId="0" fontId="18" fillId="40" borderId="138" xfId="69" applyFont="1" applyFill="1" applyBorder="1" applyAlignment="1">
      <alignment horizontal="center" vertical="center" shrinkToFit="1"/>
    </xf>
    <xf numFmtId="0" fontId="18" fillId="40" borderId="138" xfId="123" applyFont="1" applyFill="1" applyBorder="1" applyAlignment="1">
      <alignment horizontal="center" vertical="center" shrinkToFit="1"/>
    </xf>
    <xf numFmtId="0" fontId="18" fillId="40" borderId="138" xfId="131" applyFont="1" applyFill="1" applyBorder="1" applyAlignment="1">
      <alignment horizontal="left" vertical="center"/>
    </xf>
    <xf numFmtId="0" fontId="18" fillId="40" borderId="138" xfId="69" applyFont="1" applyFill="1" applyBorder="1" applyAlignment="1">
      <alignment horizontal="center" vertical="center"/>
    </xf>
    <xf numFmtId="0" fontId="18" fillId="40" borderId="138" xfId="123" applyFont="1" applyFill="1" applyBorder="1" applyAlignment="1">
      <alignment horizontal="left" vertical="center"/>
    </xf>
    <xf numFmtId="0" fontId="18" fillId="40" borderId="157" xfId="0" applyFont="1" applyFill="1" applyBorder="1" applyAlignment="1">
      <alignment vertical="center" shrinkToFit="1"/>
    </xf>
    <xf numFmtId="0" fontId="136" fillId="0" borderId="160" xfId="69" applyFont="1" applyBorder="1" applyAlignment="1">
      <alignment horizontal="center" vertical="center"/>
    </xf>
    <xf numFmtId="0" fontId="18" fillId="0" borderId="147" xfId="123" applyFont="1" applyBorder="1" applyAlignment="1">
      <alignment horizontal="center" vertical="center" shrinkToFit="1"/>
    </xf>
    <xf numFmtId="0" fontId="18" fillId="0" borderId="77" xfId="123" applyFont="1" applyBorder="1" applyAlignment="1">
      <alignment horizontal="center" vertical="center" shrinkToFit="1"/>
    </xf>
    <xf numFmtId="0" fontId="18" fillId="0" borderId="77" xfId="132" applyFont="1" applyBorder="1" applyAlignment="1">
      <alignment horizontal="left" vertical="center" shrinkToFit="1"/>
    </xf>
    <xf numFmtId="1" fontId="18" fillId="0" borderId="78" xfId="132" applyNumberFormat="1" applyFont="1" applyBorder="1" applyAlignment="1">
      <alignment horizontal="center" vertical="center" shrinkToFit="1"/>
    </xf>
    <xf numFmtId="0" fontId="136" fillId="0" borderId="161" xfId="69" applyFont="1" applyBorder="1" applyAlignment="1">
      <alignment horizontal="center" vertical="center"/>
    </xf>
    <xf numFmtId="0" fontId="18" fillId="0" borderId="162" xfId="69" applyFont="1" applyBorder="1" applyAlignment="1">
      <alignment horizontal="center" vertical="center" shrinkToFit="1"/>
    </xf>
    <xf numFmtId="0" fontId="18" fillId="0" borderId="158" xfId="69" applyFont="1" applyBorder="1" applyAlignment="1">
      <alignment horizontal="center" vertical="center" shrinkToFit="1"/>
    </xf>
    <xf numFmtId="0" fontId="18" fillId="0" borderId="158" xfId="132" applyFont="1" applyBorder="1" applyAlignment="1">
      <alignment horizontal="left" vertical="center" shrinkToFit="1"/>
    </xf>
    <xf numFmtId="0" fontId="18" fillId="0" borderId="163" xfId="123" applyFont="1" applyBorder="1" applyAlignment="1">
      <alignment horizontal="center" vertical="center" shrinkToFit="1"/>
    </xf>
    <xf numFmtId="0" fontId="18" fillId="0" borderId="162" xfId="132" applyFont="1" applyBorder="1" applyAlignment="1">
      <alignment horizontal="center" vertical="center" shrinkToFit="1"/>
    </xf>
    <xf numFmtId="0" fontId="18" fillId="0" borderId="158" xfId="132" applyFont="1" applyBorder="1" applyAlignment="1">
      <alignment horizontal="center" vertical="center" shrinkToFit="1"/>
    </xf>
    <xf numFmtId="0" fontId="18" fillId="0" borderId="158" xfId="132" applyFont="1" applyBorder="1" applyAlignment="1">
      <alignment vertical="center" shrinkToFit="1"/>
    </xf>
    <xf numFmtId="0" fontId="18" fillId="0" borderId="162" xfId="69" applyFont="1" applyBorder="1" applyAlignment="1">
      <alignment horizontal="center" vertical="center"/>
    </xf>
    <xf numFmtId="0" fontId="18" fillId="0" borderId="158" xfId="69" applyFont="1" applyBorder="1" applyAlignment="1">
      <alignment horizontal="center" vertical="center"/>
    </xf>
    <xf numFmtId="0" fontId="18" fillId="0" borderId="163" xfId="69" applyFont="1" applyBorder="1" applyAlignment="1">
      <alignment horizontal="center" vertical="center"/>
    </xf>
    <xf numFmtId="0" fontId="18" fillId="0" borderId="162" xfId="123" applyFont="1" applyBorder="1" applyAlignment="1">
      <alignment horizontal="center" vertical="center"/>
    </xf>
    <xf numFmtId="0" fontId="18" fillId="0" borderId="158" xfId="123" applyFont="1" applyBorder="1" applyAlignment="1">
      <alignment horizontal="center" vertical="center"/>
    </xf>
    <xf numFmtId="0" fontId="18" fillId="0" borderId="113" xfId="69" applyFont="1" applyBorder="1" applyAlignment="1">
      <alignment horizontal="center" vertical="center"/>
    </xf>
    <xf numFmtId="0" fontId="18" fillId="0" borderId="44" xfId="132" applyFont="1" applyBorder="1" applyAlignment="1">
      <alignment horizontal="left" vertical="center" shrinkToFit="1"/>
    </xf>
    <xf numFmtId="0" fontId="18" fillId="0" borderId="37" xfId="132" applyFont="1" applyBorder="1" applyAlignment="1">
      <alignment horizontal="left" vertical="center" shrinkToFit="1"/>
    </xf>
    <xf numFmtId="0" fontId="18" fillId="0" borderId="29" xfId="127" applyFont="1" applyBorder="1" applyAlignment="1">
      <alignment horizontal="center" vertical="center" shrinkToFit="1"/>
    </xf>
    <xf numFmtId="0" fontId="18" fillId="0" borderId="37" xfId="127" applyFont="1" applyBorder="1" applyAlignment="1">
      <alignment horizontal="center" vertical="center" shrinkToFit="1"/>
    </xf>
    <xf numFmtId="1" fontId="18" fillId="0" borderId="120" xfId="127" applyNumberFormat="1" applyFont="1" applyBorder="1" applyAlignment="1">
      <alignment horizontal="center" vertical="center" shrinkToFit="1"/>
    </xf>
    <xf numFmtId="0" fontId="18" fillId="0" borderId="158" xfId="127" applyFont="1" applyBorder="1" applyAlignment="1">
      <alignment horizontal="center" vertical="center" shrinkToFit="1"/>
    </xf>
    <xf numFmtId="0" fontId="18" fillId="0" borderId="158" xfId="127" applyFont="1" applyBorder="1" applyAlignment="1">
      <alignment horizontal="left" vertical="center" shrinkToFit="1"/>
    </xf>
    <xf numFmtId="0" fontId="18" fillId="0" borderId="158" xfId="123" applyFont="1" applyBorder="1" applyAlignment="1">
      <alignment horizontal="center" vertical="center" shrinkToFit="1"/>
    </xf>
    <xf numFmtId="0" fontId="18" fillId="0" borderId="163" xfId="123" applyFont="1" applyBorder="1" applyAlignment="1">
      <alignment horizontal="center" vertical="center"/>
    </xf>
    <xf numFmtId="0" fontId="18" fillId="0" borderId="162" xfId="132" applyFont="1" applyBorder="1" applyAlignment="1">
      <alignment horizontal="center" vertical="center"/>
    </xf>
    <xf numFmtId="0" fontId="18" fillId="0" borderId="158" xfId="132" applyFont="1" applyBorder="1" applyAlignment="1">
      <alignment horizontal="center" vertical="center"/>
    </xf>
    <xf numFmtId="0" fontId="18" fillId="0" borderId="158" xfId="132" applyFont="1" applyBorder="1" applyAlignment="1">
      <alignment horizontal="left" vertical="center"/>
    </xf>
    <xf numFmtId="0" fontId="18" fillId="0" borderId="116" xfId="132" applyFont="1" applyBorder="1" applyAlignment="1">
      <alignment horizontal="center" vertical="center" shrinkToFit="1"/>
    </xf>
    <xf numFmtId="0" fontId="18" fillId="0" borderId="44" xfId="132" applyFont="1" applyBorder="1" applyAlignment="1">
      <alignment horizontal="center" vertical="center" shrinkToFit="1"/>
    </xf>
    <xf numFmtId="0" fontId="18" fillId="0" borderId="44" xfId="132" applyFont="1" applyBorder="1" applyAlignment="1">
      <alignment horizontal="left" vertical="center"/>
    </xf>
    <xf numFmtId="0" fontId="18" fillId="0" borderId="116" xfId="132" applyFont="1" applyBorder="1" applyAlignment="1">
      <alignment horizontal="center" vertical="center"/>
    </xf>
    <xf numFmtId="0" fontId="18" fillId="0" borderId="44" xfId="132" applyFont="1" applyBorder="1" applyAlignment="1">
      <alignment horizontal="center" vertical="center"/>
    </xf>
    <xf numFmtId="0" fontId="18" fillId="0" borderId="117" xfId="69" applyFont="1" applyBorder="1" applyAlignment="1">
      <alignment horizontal="center" vertical="center"/>
    </xf>
    <xf numFmtId="0" fontId="18" fillId="0" borderId="18" xfId="132" applyFont="1" applyBorder="1" applyAlignment="1">
      <alignment vertical="center" shrinkToFit="1"/>
    </xf>
    <xf numFmtId="0" fontId="18" fillId="0" borderId="28" xfId="123" applyFont="1" applyBorder="1" applyAlignment="1">
      <alignment horizontal="center" vertical="center" shrinkToFit="1"/>
    </xf>
    <xf numFmtId="0" fontId="18" fillId="0" borderId="18" xfId="132" applyFont="1" applyBorder="1" applyAlignment="1">
      <alignment horizontal="left" vertical="center" shrinkToFit="1"/>
    </xf>
    <xf numFmtId="0" fontId="18" fillId="0" borderId="162" xfId="123" applyFont="1" applyBorder="1" applyAlignment="1">
      <alignment horizontal="center" vertical="center" shrinkToFit="1"/>
    </xf>
    <xf numFmtId="0" fontId="18" fillId="0" borderId="163" xfId="69" applyFont="1" applyBorder="1" applyAlignment="1">
      <alignment horizontal="center" vertical="center" shrinkToFit="1"/>
    </xf>
    <xf numFmtId="0" fontId="18" fillId="0" borderId="164" xfId="69" applyFont="1" applyBorder="1" applyAlignment="1">
      <alignment horizontal="center" vertical="center"/>
    </xf>
    <xf numFmtId="0" fontId="18" fillId="0" borderId="165" xfId="69" applyFont="1" applyBorder="1" applyAlignment="1">
      <alignment horizontal="center" vertical="center"/>
    </xf>
    <xf numFmtId="0" fontId="18" fillId="0" borderId="165" xfId="132" applyFont="1" applyBorder="1" applyAlignment="1">
      <alignment horizontal="left" vertical="center" shrinkToFit="1"/>
    </xf>
    <xf numFmtId="0" fontId="18" fillId="0" borderId="166" xfId="69" applyFont="1" applyBorder="1" applyAlignment="1">
      <alignment horizontal="center" vertical="center" shrinkToFit="1"/>
    </xf>
    <xf numFmtId="0" fontId="18" fillId="0" borderId="164" xfId="132" applyFont="1" applyBorder="1" applyAlignment="1">
      <alignment horizontal="center" vertical="center" shrinkToFit="1"/>
    </xf>
    <xf numFmtId="0" fontId="18" fillId="0" borderId="165" xfId="132" applyFont="1" applyBorder="1" applyAlignment="1">
      <alignment horizontal="center" vertical="center" shrinkToFit="1"/>
    </xf>
    <xf numFmtId="0" fontId="18" fillId="0" borderId="165" xfId="132" applyFont="1" applyBorder="1" applyAlignment="1">
      <alignment vertical="center" shrinkToFit="1"/>
    </xf>
    <xf numFmtId="0" fontId="18" fillId="0" borderId="165" xfId="123" applyFont="1" applyBorder="1" applyAlignment="1">
      <alignment horizontal="center" vertical="center"/>
    </xf>
    <xf numFmtId="0" fontId="18" fillId="0" borderId="168" xfId="69" applyFont="1" applyBorder="1" applyAlignment="1">
      <alignment horizontal="center" vertical="center" shrinkToFit="1"/>
    </xf>
    <xf numFmtId="0" fontId="18" fillId="0" borderId="162" xfId="127" applyFont="1" applyBorder="1" applyAlignment="1">
      <alignment horizontal="center" vertical="center" shrinkToFit="1"/>
    </xf>
    <xf numFmtId="0" fontId="18" fillId="0" borderId="113" xfId="123" applyFont="1" applyBorder="1" applyAlignment="1">
      <alignment horizontal="center" vertical="center" shrinkToFit="1"/>
    </xf>
    <xf numFmtId="0" fontId="18" fillId="0" borderId="158" xfId="123" applyFont="1" applyBorder="1" applyAlignment="1">
      <alignment horizontal="left" vertical="center"/>
    </xf>
    <xf numFmtId="0" fontId="18" fillId="0" borderId="164" xfId="123" applyFont="1" applyBorder="1" applyAlignment="1">
      <alignment horizontal="center" vertical="center"/>
    </xf>
    <xf numFmtId="0" fontId="18" fillId="0" borderId="165" xfId="132" applyFont="1" applyBorder="1" applyAlignment="1">
      <alignment horizontal="left" vertical="center"/>
    </xf>
    <xf numFmtId="0" fontId="18" fillId="0" borderId="168" xfId="69" applyFont="1" applyBorder="1" applyAlignment="1">
      <alignment horizontal="center" vertical="center"/>
    </xf>
    <xf numFmtId="0" fontId="18" fillId="0" borderId="164" xfId="69" applyFont="1" applyBorder="1" applyAlignment="1">
      <alignment horizontal="center" vertical="center" shrinkToFit="1"/>
    </xf>
    <xf numFmtId="0" fontId="18" fillId="0" borderId="165" xfId="69" applyFont="1" applyBorder="1" applyAlignment="1">
      <alignment horizontal="center" vertical="center" shrinkToFit="1"/>
    </xf>
    <xf numFmtId="0" fontId="18" fillId="0" borderId="168" xfId="123" applyFont="1" applyBorder="1" applyAlignment="1">
      <alignment horizontal="center" vertical="center"/>
    </xf>
    <xf numFmtId="0" fontId="18" fillId="0" borderId="120" xfId="123" applyFont="1" applyBorder="1" applyAlignment="1">
      <alignment horizontal="center" vertical="center"/>
    </xf>
    <xf numFmtId="1" fontId="18" fillId="0" borderId="163" xfId="132" applyNumberFormat="1" applyFont="1" applyBorder="1" applyAlignment="1">
      <alignment horizontal="center" vertical="center" shrinkToFit="1"/>
    </xf>
    <xf numFmtId="0" fontId="18" fillId="0" borderId="166" xfId="69" applyFont="1" applyBorder="1" applyAlignment="1">
      <alignment horizontal="center" vertical="center"/>
    </xf>
    <xf numFmtId="0" fontId="18" fillId="0" borderId="131" xfId="69" applyFont="1" applyBorder="1" applyAlignment="1">
      <alignment horizontal="center" vertical="center" shrinkToFit="1"/>
    </xf>
    <xf numFmtId="0" fontId="18" fillId="0" borderId="132" xfId="132" applyFont="1" applyBorder="1" applyAlignment="1">
      <alignment horizontal="left" vertical="center" shrinkToFit="1"/>
    </xf>
    <xf numFmtId="0" fontId="18" fillId="0" borderId="131" xfId="130" applyFont="1" applyBorder="1" applyAlignment="1">
      <alignment horizontal="center" vertical="center"/>
    </xf>
    <xf numFmtId="0" fontId="18" fillId="0" borderId="135" xfId="69" applyFont="1" applyBorder="1" applyAlignment="1">
      <alignment horizontal="center" vertical="center"/>
    </xf>
    <xf numFmtId="0" fontId="136" fillId="0" borderId="158" xfId="69" applyFont="1" applyBorder="1" applyAlignment="1">
      <alignment horizontal="center" vertical="center"/>
    </xf>
    <xf numFmtId="0" fontId="134" fillId="0" borderId="158" xfId="123" applyFont="1" applyBorder="1"/>
    <xf numFmtId="0" fontId="134" fillId="0" borderId="158" xfId="123" applyFont="1" applyBorder="1" applyAlignment="1">
      <alignment horizontal="left"/>
    </xf>
    <xf numFmtId="0" fontId="135" fillId="0" borderId="158" xfId="69" applyFont="1" applyBorder="1" applyAlignment="1">
      <alignment horizontal="left" vertical="center"/>
    </xf>
    <xf numFmtId="0" fontId="135" fillId="0" borderId="158" xfId="69" applyFont="1" applyBorder="1" applyAlignment="1">
      <alignment horizontal="center" vertical="center"/>
    </xf>
    <xf numFmtId="0" fontId="99" fillId="0" borderId="158" xfId="69" applyFont="1" applyBorder="1" applyAlignment="1">
      <alignment horizontal="center" vertical="center"/>
    </xf>
    <xf numFmtId="0" fontId="18" fillId="0" borderId="158" xfId="123" applyFont="1" applyBorder="1" applyAlignment="1">
      <alignment horizontal="left" vertical="center" shrinkToFit="1"/>
    </xf>
    <xf numFmtId="0" fontId="18" fillId="40" borderId="158" xfId="129" applyFont="1" applyFill="1" applyBorder="1" applyAlignment="1">
      <alignment horizontal="left" vertical="center" shrinkToFit="1"/>
    </xf>
    <xf numFmtId="1" fontId="18" fillId="0" borderId="158" xfId="132" applyNumberFormat="1" applyFont="1" applyBorder="1" applyAlignment="1">
      <alignment horizontal="center" vertical="center" shrinkToFit="1"/>
    </xf>
    <xf numFmtId="1" fontId="18" fillId="0" borderId="158" xfId="127" applyNumberFormat="1" applyFont="1" applyBorder="1" applyAlignment="1">
      <alignment horizontal="center" vertical="center" shrinkToFit="1"/>
    </xf>
    <xf numFmtId="0" fontId="18" fillId="0" borderId="158" xfId="127" applyFont="1" applyBorder="1" applyAlignment="1">
      <alignment horizontal="center" vertical="center"/>
    </xf>
    <xf numFmtId="0" fontId="18" fillId="0" borderId="158" xfId="130" applyFont="1" applyBorder="1" applyAlignment="1">
      <alignment horizontal="center" vertical="center"/>
    </xf>
    <xf numFmtId="0" fontId="20" fillId="0" borderId="158" xfId="130" applyFont="1" applyBorder="1" applyAlignment="1">
      <alignment vertical="center"/>
    </xf>
    <xf numFmtId="0" fontId="87" fillId="0" borderId="33" xfId="0" applyFont="1" applyBorder="1">
      <alignment vertical="center"/>
    </xf>
    <xf numFmtId="0" fontId="20" fillId="40" borderId="158" xfId="0" applyFont="1" applyFill="1" applyBorder="1" applyAlignment="1">
      <alignment vertical="center" shrinkToFit="1"/>
    </xf>
    <xf numFmtId="0" fontId="20" fillId="0" borderId="158" xfId="123" applyFont="1" applyBorder="1" applyAlignment="1">
      <alignment horizontal="left" vertical="center" shrinkToFit="1"/>
    </xf>
    <xf numFmtId="0" fontId="104" fillId="0" borderId="158" xfId="0" applyFont="1" applyBorder="1" applyAlignment="1">
      <alignment horizontal="center" vertical="center"/>
    </xf>
    <xf numFmtId="0" fontId="58" fillId="0" borderId="158" xfId="0" applyFont="1" applyBorder="1" applyAlignment="1">
      <alignment horizontal="center" vertical="center"/>
    </xf>
    <xf numFmtId="0" fontId="154" fillId="0" borderId="49" xfId="0" applyFont="1" applyBorder="1" applyAlignment="1">
      <alignment horizontal="center" vertical="center"/>
    </xf>
    <xf numFmtId="0" fontId="174" fillId="0" borderId="0" xfId="0" applyFont="1" applyAlignment="1">
      <alignment horizontal="left" vertical="center"/>
    </xf>
    <xf numFmtId="0" fontId="55" fillId="0" borderId="60" xfId="0" applyFont="1" applyBorder="1" applyAlignment="1">
      <alignment horizontal="right"/>
    </xf>
    <xf numFmtId="0" fontId="55" fillId="0" borderId="136" xfId="0" applyFont="1" applyBorder="1" applyAlignment="1">
      <alignment horizontal="right"/>
    </xf>
    <xf numFmtId="0" fontId="55" fillId="0" borderId="158" xfId="0" applyFont="1" applyBorder="1" applyAlignment="1"/>
    <xf numFmtId="0" fontId="55" fillId="0" borderId="158" xfId="0" applyFont="1" applyBorder="1" applyAlignment="1">
      <alignment horizontal="right"/>
    </xf>
    <xf numFmtId="0" fontId="18" fillId="0" borderId="158" xfId="69" applyFont="1" applyBorder="1" applyAlignment="1">
      <alignment horizontal="left" vertical="center" shrinkToFit="1"/>
    </xf>
    <xf numFmtId="0" fontId="18" fillId="0" borderId="158" xfId="69" applyFont="1" applyBorder="1" applyAlignment="1">
      <alignment horizontal="left" vertical="center"/>
    </xf>
    <xf numFmtId="0" fontId="18" fillId="0" borderId="158" xfId="127" applyFont="1" applyBorder="1" applyAlignment="1">
      <alignment horizontal="left" vertical="center"/>
    </xf>
    <xf numFmtId="0" fontId="63" fillId="40" borderId="0" xfId="0" applyFont="1" applyFill="1" applyAlignment="1">
      <alignment horizontal="left" vertical="center"/>
    </xf>
    <xf numFmtId="0" fontId="63" fillId="0" borderId="49" xfId="0" applyFont="1" applyBorder="1" applyAlignment="1">
      <alignment horizontal="center" vertical="center"/>
    </xf>
    <xf numFmtId="0" fontId="98" fillId="0" borderId="0" xfId="0" applyFont="1">
      <alignment vertical="center"/>
    </xf>
    <xf numFmtId="0" fontId="79" fillId="0" borderId="170" xfId="0" applyFont="1" applyBorder="1">
      <alignment vertical="center"/>
    </xf>
    <xf numFmtId="0" fontId="20" fillId="46" borderId="5" xfId="0" applyFont="1" applyFill="1" applyBorder="1" applyAlignment="1">
      <alignment horizontal="center" vertical="center"/>
    </xf>
    <xf numFmtId="0" fontId="80" fillId="0" borderId="171" xfId="58" applyFont="1" applyBorder="1" applyAlignment="1">
      <alignment horizontal="center" vertical="center"/>
    </xf>
    <xf numFmtId="24" fontId="81" fillId="0" borderId="171" xfId="0" applyNumberFormat="1" applyFont="1" applyBorder="1">
      <alignment vertical="center"/>
    </xf>
    <xf numFmtId="0" fontId="81" fillId="0" borderId="171" xfId="58" applyFont="1" applyBorder="1" applyAlignment="1">
      <alignment vertical="center"/>
    </xf>
    <xf numFmtId="0" fontId="20" fillId="0" borderId="171" xfId="58" applyFont="1" applyBorder="1" applyAlignment="1">
      <alignment horizontal="center" vertical="center"/>
    </xf>
    <xf numFmtId="0" fontId="81" fillId="0" borderId="171" xfId="0" applyFont="1" applyBorder="1">
      <alignment vertical="center"/>
    </xf>
    <xf numFmtId="0" fontId="116" fillId="40" borderId="171" xfId="58" applyFont="1" applyFill="1" applyBorder="1" applyAlignment="1">
      <alignment vertical="center"/>
    </xf>
    <xf numFmtId="24" fontId="81" fillId="40" borderId="171" xfId="0" applyNumberFormat="1" applyFont="1" applyFill="1" applyBorder="1">
      <alignment vertical="center"/>
    </xf>
    <xf numFmtId="0" fontId="81" fillId="0" borderId="172" xfId="58" applyFont="1" applyBorder="1" applyAlignment="1">
      <alignment vertical="center"/>
    </xf>
    <xf numFmtId="0" fontId="170" fillId="40" borderId="171" xfId="134" applyFont="1" applyFill="1" applyBorder="1" applyAlignment="1">
      <alignment horizontal="left" vertical="center" shrinkToFit="1"/>
    </xf>
    <xf numFmtId="0" fontId="18" fillId="40" borderId="171" xfId="134" applyFont="1" applyFill="1" applyBorder="1" applyAlignment="1">
      <alignment horizontal="left" vertical="center" shrinkToFit="1"/>
    </xf>
    <xf numFmtId="0" fontId="80" fillId="0" borderId="171" xfId="0" applyFont="1" applyBorder="1">
      <alignment vertical="center"/>
    </xf>
    <xf numFmtId="0" fontId="81" fillId="0" borderId="171" xfId="58" applyFont="1" applyBorder="1"/>
    <xf numFmtId="0" fontId="33" fillId="0" borderId="77" xfId="134" applyFont="1" applyBorder="1" applyAlignment="1">
      <alignment horizontal="left" vertical="center" shrinkToFit="1"/>
    </xf>
    <xf numFmtId="1" fontId="18" fillId="0" borderId="77" xfId="134" applyNumberFormat="1" applyFont="1" applyBorder="1" applyAlignment="1">
      <alignment horizontal="center" vertical="center" shrinkToFit="1"/>
    </xf>
    <xf numFmtId="0" fontId="18" fillId="40" borderId="108" xfId="134" applyFont="1" applyFill="1" applyBorder="1" applyAlignment="1">
      <alignment horizontal="center" vertical="center"/>
    </xf>
    <xf numFmtId="0" fontId="18" fillId="0" borderId="77" xfId="69" applyFont="1" applyBorder="1" applyAlignment="1">
      <alignment horizontal="center" vertical="center"/>
    </xf>
    <xf numFmtId="0" fontId="18" fillId="40" borderId="109" xfId="134" applyFont="1" applyFill="1" applyBorder="1" applyAlignment="1">
      <alignment horizontal="center" vertical="center"/>
    </xf>
    <xf numFmtId="0" fontId="18" fillId="0" borderId="162" xfId="134" applyFont="1" applyBorder="1" applyAlignment="1">
      <alignment horizontal="center" vertical="center" shrinkToFit="1"/>
    </xf>
    <xf numFmtId="0" fontId="18" fillId="0" borderId="170" xfId="134" applyFont="1" applyBorder="1" applyAlignment="1">
      <alignment horizontal="center" vertical="center" shrinkToFit="1"/>
    </xf>
    <xf numFmtId="0" fontId="33" fillId="0" borderId="170" xfId="134" applyFont="1" applyBorder="1" applyAlignment="1">
      <alignment horizontal="left" vertical="center" shrinkToFit="1"/>
    </xf>
    <xf numFmtId="0" fontId="18" fillId="0" borderId="170" xfId="69" applyFont="1" applyBorder="1" applyAlignment="1">
      <alignment horizontal="center" vertical="center" shrinkToFit="1"/>
    </xf>
    <xf numFmtId="0" fontId="18" fillId="0" borderId="170" xfId="123" applyFont="1" applyBorder="1" applyAlignment="1">
      <alignment horizontal="center" vertical="center"/>
    </xf>
    <xf numFmtId="0" fontId="18" fillId="40" borderId="163" xfId="134" applyFont="1" applyFill="1" applyBorder="1" applyAlignment="1">
      <alignment horizontal="center" vertical="center"/>
    </xf>
    <xf numFmtId="0" fontId="18" fillId="0" borderId="170" xfId="123" applyFont="1" applyBorder="1" applyAlignment="1">
      <alignment horizontal="center" vertical="center" shrinkToFit="1"/>
    </xf>
    <xf numFmtId="0" fontId="33" fillId="0" borderId="170" xfId="123" applyFont="1" applyBorder="1" applyAlignment="1">
      <alignment horizontal="left" vertical="center"/>
    </xf>
    <xf numFmtId="0" fontId="18" fillId="0" borderId="170" xfId="69" applyFont="1" applyBorder="1" applyAlignment="1">
      <alignment horizontal="center" vertical="center"/>
    </xf>
    <xf numFmtId="0" fontId="18" fillId="40" borderId="113" xfId="134" applyFont="1" applyFill="1" applyBorder="1" applyAlignment="1">
      <alignment horizontal="center" vertical="center"/>
    </xf>
    <xf numFmtId="0" fontId="18" fillId="0" borderId="164" xfId="134" applyFont="1" applyBorder="1" applyAlignment="1">
      <alignment horizontal="center" vertical="center" shrinkToFit="1"/>
    </xf>
    <xf numFmtId="0" fontId="18" fillId="0" borderId="165" xfId="134" applyFont="1" applyBorder="1" applyAlignment="1">
      <alignment horizontal="center" vertical="center" shrinkToFit="1"/>
    </xf>
    <xf numFmtId="0" fontId="33" fillId="0" borderId="165" xfId="134" applyFont="1" applyBorder="1" applyAlignment="1">
      <alignment horizontal="left" vertical="center"/>
    </xf>
    <xf numFmtId="0" fontId="18" fillId="0" borderId="123" xfId="134" applyFont="1" applyBorder="1" applyAlignment="1">
      <alignment horizontal="center" vertical="center" shrinkToFit="1"/>
    </xf>
    <xf numFmtId="0" fontId="18" fillId="0" borderId="43" xfId="134" applyFont="1" applyBorder="1" applyAlignment="1">
      <alignment horizontal="center" vertical="center"/>
    </xf>
    <xf numFmtId="0" fontId="18" fillId="0" borderId="44" xfId="134" applyFont="1" applyBorder="1" applyAlignment="1">
      <alignment horizontal="center" vertical="center"/>
    </xf>
    <xf numFmtId="0" fontId="33" fillId="0" borderId="44" xfId="134" applyFont="1" applyBorder="1" applyAlignment="1">
      <alignment horizontal="left" vertical="center"/>
    </xf>
    <xf numFmtId="0" fontId="18" fillId="0" borderId="116" xfId="134" applyFont="1" applyBorder="1" applyAlignment="1">
      <alignment horizontal="center" vertical="center"/>
    </xf>
    <xf numFmtId="0" fontId="33" fillId="0" borderId="44" xfId="134" applyFont="1" applyBorder="1" applyAlignment="1">
      <alignment horizontal="left" vertical="center" shrinkToFit="1"/>
    </xf>
    <xf numFmtId="0" fontId="18" fillId="40" borderId="117" xfId="134" applyFont="1" applyFill="1" applyBorder="1" applyAlignment="1">
      <alignment horizontal="center" vertical="center"/>
    </xf>
    <xf numFmtId="0" fontId="33" fillId="0" borderId="37" xfId="134" applyFont="1" applyBorder="1" applyAlignment="1">
      <alignment horizontal="left" vertical="center" shrinkToFit="1"/>
    </xf>
    <xf numFmtId="0" fontId="33" fillId="0" borderId="37" xfId="127" applyFont="1" applyBorder="1" applyAlignment="1">
      <alignment horizontal="left" vertical="center" shrinkToFit="1"/>
    </xf>
    <xf numFmtId="0" fontId="18" fillId="40" borderId="120" xfId="134" applyFont="1" applyFill="1" applyBorder="1" applyAlignment="1">
      <alignment horizontal="center" vertical="center"/>
    </xf>
    <xf numFmtId="0" fontId="18" fillId="0" borderId="149" xfId="123" applyFont="1" applyBorder="1" applyAlignment="1">
      <alignment horizontal="center" vertical="center"/>
    </xf>
    <xf numFmtId="0" fontId="33" fillId="0" borderId="15" xfId="134" applyFont="1" applyBorder="1" applyAlignment="1">
      <alignment horizontal="left" vertical="center"/>
    </xf>
    <xf numFmtId="0" fontId="18" fillId="0" borderId="175" xfId="123" applyFont="1" applyBorder="1" applyAlignment="1">
      <alignment horizontal="center" vertical="center" shrinkToFit="1"/>
    </xf>
    <xf numFmtId="0" fontId="18" fillId="0" borderId="149" xfId="134" applyFont="1" applyBorder="1" applyAlignment="1">
      <alignment horizontal="center" vertical="center" shrinkToFit="1"/>
    </xf>
    <xf numFmtId="0" fontId="18" fillId="0" borderId="176" xfId="123" applyFont="1" applyBorder="1" applyAlignment="1">
      <alignment horizontal="center" vertical="center" shrinkToFit="1"/>
    </xf>
    <xf numFmtId="0" fontId="18" fillId="0" borderId="149" xfId="134" applyFont="1" applyBorder="1" applyAlignment="1">
      <alignment horizontal="center" vertical="center"/>
    </xf>
    <xf numFmtId="0" fontId="18" fillId="0" borderId="165" xfId="134" applyFont="1" applyBorder="1" applyAlignment="1">
      <alignment horizontal="center" vertical="center"/>
    </xf>
    <xf numFmtId="0" fontId="18" fillId="0" borderId="177" xfId="123" applyFont="1" applyBorder="1" applyAlignment="1">
      <alignment horizontal="center" vertical="center"/>
    </xf>
    <xf numFmtId="0" fontId="18" fillId="0" borderId="178" xfId="69" applyFont="1" applyBorder="1" applyAlignment="1">
      <alignment horizontal="center" vertical="center"/>
    </xf>
    <xf numFmtId="0" fontId="33" fillId="0" borderId="165" xfId="134" applyFont="1" applyBorder="1" applyAlignment="1">
      <alignment horizontal="left" vertical="center" shrinkToFit="1"/>
    </xf>
    <xf numFmtId="0" fontId="18" fillId="0" borderId="176" xfId="69" applyFont="1" applyBorder="1" applyAlignment="1">
      <alignment horizontal="center" vertical="center" shrinkToFit="1"/>
    </xf>
    <xf numFmtId="0" fontId="18" fillId="0" borderId="119" xfId="69" applyFont="1" applyBorder="1" applyAlignment="1">
      <alignment horizontal="center" vertical="center" shrinkToFit="1"/>
    </xf>
    <xf numFmtId="0" fontId="18" fillId="0" borderId="114" xfId="134" applyFont="1" applyBorder="1" applyAlignment="1">
      <alignment horizontal="center" vertical="center" shrinkToFit="1"/>
    </xf>
    <xf numFmtId="0" fontId="18" fillId="0" borderId="149" xfId="69" applyFont="1" applyBorder="1" applyAlignment="1">
      <alignment horizontal="center" vertical="center" shrinkToFit="1"/>
    </xf>
    <xf numFmtId="0" fontId="18" fillId="40" borderId="166" xfId="134" applyFont="1" applyFill="1" applyBorder="1" applyAlignment="1">
      <alignment horizontal="center" vertical="center"/>
    </xf>
    <xf numFmtId="0" fontId="18" fillId="40" borderId="43" xfId="127" applyFont="1" applyFill="1" applyBorder="1" applyAlignment="1">
      <alignment horizontal="center" vertical="center" shrinkToFit="1"/>
    </xf>
    <xf numFmtId="0" fontId="18" fillId="40" borderId="44" xfId="127" applyFont="1" applyFill="1" applyBorder="1" applyAlignment="1">
      <alignment horizontal="center" vertical="center" shrinkToFit="1"/>
    </xf>
    <xf numFmtId="0" fontId="33" fillId="40" borderId="44" xfId="127" applyFont="1" applyFill="1" applyBorder="1" applyAlignment="1">
      <alignment horizontal="left" vertical="center" shrinkToFit="1"/>
    </xf>
    <xf numFmtId="1" fontId="18" fillId="0" borderId="37" xfId="127" applyNumberFormat="1" applyFont="1" applyBorder="1" applyAlignment="1">
      <alignment horizontal="center" vertical="center" shrinkToFit="1"/>
    </xf>
    <xf numFmtId="0" fontId="18" fillId="0" borderId="119" xfId="123" applyFont="1" applyBorder="1" applyAlignment="1">
      <alignment horizontal="center" vertical="center" shrinkToFit="1"/>
    </xf>
    <xf numFmtId="0" fontId="18" fillId="0" borderId="179" xfId="123" applyFont="1" applyBorder="1" applyAlignment="1">
      <alignment horizontal="center" vertical="center"/>
    </xf>
    <xf numFmtId="0" fontId="18" fillId="0" borderId="178" xfId="123" applyFont="1" applyBorder="1" applyAlignment="1">
      <alignment horizontal="center" vertical="center"/>
    </xf>
    <xf numFmtId="0" fontId="18" fillId="0" borderId="179" xfId="134" applyFont="1" applyBorder="1" applyAlignment="1">
      <alignment horizontal="center" vertical="center" shrinkToFit="1"/>
    </xf>
    <xf numFmtId="0" fontId="18" fillId="0" borderId="26" xfId="69" applyFont="1" applyBorder="1" applyAlignment="1">
      <alignment horizontal="center" vertical="center" shrinkToFit="1"/>
    </xf>
    <xf numFmtId="0" fontId="18" fillId="0" borderId="31" xfId="69" applyFont="1" applyBorder="1" applyAlignment="1">
      <alignment horizontal="center" vertical="center" shrinkToFit="1"/>
    </xf>
    <xf numFmtId="0" fontId="33" fillId="40" borderId="31" xfId="134" applyFont="1" applyFill="1" applyBorder="1" applyAlignment="1">
      <alignment horizontal="left" vertical="center"/>
    </xf>
    <xf numFmtId="0" fontId="18" fillId="0" borderId="31" xfId="123" applyFont="1" applyBorder="1" applyAlignment="1">
      <alignment horizontal="center" vertical="center"/>
    </xf>
    <xf numFmtId="0" fontId="18" fillId="0" borderId="42" xfId="123" applyFont="1" applyBorder="1" applyAlignment="1">
      <alignment horizontal="center" vertical="center"/>
    </xf>
    <xf numFmtId="0" fontId="18" fillId="0" borderId="180" xfId="69" applyFont="1" applyBorder="1" applyAlignment="1">
      <alignment horizontal="center" vertical="center"/>
    </xf>
    <xf numFmtId="0" fontId="33" fillId="0" borderId="18" xfId="134" applyFont="1" applyBorder="1" applyAlignment="1">
      <alignment horizontal="left" vertical="center" shrinkToFit="1"/>
    </xf>
    <xf numFmtId="0" fontId="18" fillId="40" borderId="28" xfId="134" applyFont="1" applyFill="1" applyBorder="1" applyAlignment="1">
      <alignment horizontal="center" vertical="center"/>
    </xf>
    <xf numFmtId="0" fontId="18" fillId="0" borderId="181" xfId="123" applyFont="1" applyBorder="1" applyAlignment="1">
      <alignment horizontal="center" vertical="center" shrinkToFit="1"/>
    </xf>
    <xf numFmtId="0" fontId="18" fillId="0" borderId="15" xfId="123" applyFont="1" applyBorder="1" applyAlignment="1">
      <alignment horizontal="center" vertical="center" shrinkToFit="1"/>
    </xf>
    <xf numFmtId="0" fontId="33" fillId="0" borderId="15" xfId="123" applyFont="1" applyBorder="1" applyAlignment="1">
      <alignment horizontal="left" vertical="center" shrinkToFit="1"/>
    </xf>
    <xf numFmtId="0" fontId="18" fillId="40" borderId="21" xfId="134" applyFont="1" applyFill="1" applyBorder="1" applyAlignment="1">
      <alignment horizontal="center" vertical="center"/>
    </xf>
    <xf numFmtId="0" fontId="33" fillId="0" borderId="170" xfId="134" applyFont="1" applyBorder="1" applyAlignment="1">
      <alignment horizontal="left" vertical="center"/>
    </xf>
    <xf numFmtId="0" fontId="18" fillId="0" borderId="162" xfId="134" applyFont="1" applyBorder="1" applyAlignment="1">
      <alignment horizontal="center" vertical="center"/>
    </xf>
    <xf numFmtId="0" fontId="18" fillId="0" borderId="170" xfId="134" applyFont="1" applyBorder="1" applyAlignment="1">
      <alignment horizontal="center" vertical="center"/>
    </xf>
    <xf numFmtId="0" fontId="18" fillId="0" borderId="114" xfId="69" applyFont="1" applyBorder="1" applyAlignment="1">
      <alignment horizontal="center" vertical="center"/>
    </xf>
    <xf numFmtId="0" fontId="18" fillId="0" borderId="181" xfId="134" applyFont="1" applyBorder="1" applyAlignment="1">
      <alignment horizontal="center" vertical="center" shrinkToFit="1"/>
    </xf>
    <xf numFmtId="0" fontId="18" fillId="0" borderId="15" xfId="134" applyFont="1" applyBorder="1" applyAlignment="1">
      <alignment horizontal="center" vertical="center" shrinkToFit="1"/>
    </xf>
    <xf numFmtId="0" fontId="33" fillId="40" borderId="18" xfId="134" applyFont="1" applyFill="1" applyBorder="1" applyAlignment="1">
      <alignment horizontal="left" vertical="center" shrinkToFit="1"/>
    </xf>
    <xf numFmtId="0" fontId="18" fillId="40" borderId="125" xfId="134" applyFont="1" applyFill="1" applyBorder="1" applyAlignment="1">
      <alignment horizontal="center" vertical="center"/>
    </xf>
    <xf numFmtId="0" fontId="18" fillId="0" borderId="132" xfId="127" applyFont="1" applyBorder="1" applyAlignment="1">
      <alignment horizontal="center" vertical="center"/>
    </xf>
    <xf numFmtId="0" fontId="33" fillId="0" borderId="132" xfId="127" applyFont="1" applyBorder="1" applyAlignment="1">
      <alignment horizontal="left" vertical="center"/>
    </xf>
    <xf numFmtId="0" fontId="18" fillId="0" borderId="182" xfId="134" applyFont="1" applyBorder="1" applyAlignment="1">
      <alignment horizontal="center" vertical="center" shrinkToFit="1"/>
    </xf>
    <xf numFmtId="0" fontId="33" fillId="0" borderId="132" xfId="130" applyBorder="1" applyAlignment="1">
      <alignment horizontal="left" vertical="center"/>
    </xf>
    <xf numFmtId="0" fontId="18" fillId="0" borderId="183" xfId="134" applyFont="1" applyBorder="1" applyAlignment="1">
      <alignment horizontal="center" vertical="center" shrinkToFit="1"/>
    </xf>
    <xf numFmtId="0" fontId="134" fillId="0" borderId="170" xfId="123" applyFont="1" applyBorder="1" applyAlignment="1">
      <alignment horizontal="left"/>
    </xf>
    <xf numFmtId="0" fontId="135" fillId="0" borderId="170" xfId="69" applyFont="1" applyBorder="1" applyAlignment="1">
      <alignment horizontal="left" vertical="center"/>
    </xf>
    <xf numFmtId="0" fontId="135" fillId="0" borderId="170" xfId="69" applyFont="1" applyBorder="1" applyAlignment="1">
      <alignment horizontal="center" vertical="center"/>
    </xf>
    <xf numFmtId="0" fontId="99" fillId="0" borderId="170" xfId="69" applyFont="1" applyBorder="1" applyAlignment="1">
      <alignment horizontal="center" vertical="center"/>
    </xf>
    <xf numFmtId="0" fontId="18" fillId="0" borderId="170" xfId="123" applyFont="1" applyBorder="1" applyAlignment="1">
      <alignment horizontal="left" vertical="center" shrinkToFit="1"/>
    </xf>
    <xf numFmtId="0" fontId="18" fillId="40" borderId="170" xfId="129" applyFont="1" applyFill="1" applyBorder="1" applyAlignment="1">
      <alignment horizontal="left" vertical="center" shrinkToFit="1"/>
    </xf>
    <xf numFmtId="0" fontId="18" fillId="40" borderId="170" xfId="127" applyFont="1" applyFill="1" applyBorder="1" applyAlignment="1">
      <alignment horizontal="center" vertical="center" shrinkToFit="1"/>
    </xf>
    <xf numFmtId="0" fontId="33" fillId="40" borderId="170" xfId="127" applyFont="1" applyFill="1" applyBorder="1" applyAlignment="1">
      <alignment horizontal="left" vertical="center" shrinkToFit="1"/>
    </xf>
    <xf numFmtId="0" fontId="18" fillId="0" borderId="170" xfId="127" applyFont="1" applyBorder="1" applyAlignment="1">
      <alignment horizontal="center" vertical="center" shrinkToFit="1"/>
    </xf>
    <xf numFmtId="0" fontId="33" fillId="40" borderId="170" xfId="134" applyFont="1" applyFill="1" applyBorder="1" applyAlignment="1">
      <alignment horizontal="left" vertical="center"/>
    </xf>
    <xf numFmtId="0" fontId="18" fillId="0" borderId="170" xfId="127" applyFont="1" applyBorder="1" applyAlignment="1">
      <alignment horizontal="center" vertical="center"/>
    </xf>
    <xf numFmtId="0" fontId="33" fillId="0" borderId="170" xfId="127" applyFont="1" applyBorder="1" applyAlignment="1">
      <alignment horizontal="left" vertical="center"/>
    </xf>
    <xf numFmtId="1" fontId="18" fillId="0" borderId="170" xfId="127" applyNumberFormat="1" applyFont="1" applyBorder="1" applyAlignment="1">
      <alignment horizontal="center" vertical="center" shrinkToFit="1"/>
    </xf>
    <xf numFmtId="0" fontId="33" fillId="0" borderId="170" xfId="127" applyFont="1" applyBorder="1" applyAlignment="1">
      <alignment horizontal="left" vertical="center" shrinkToFit="1"/>
    </xf>
    <xf numFmtId="0" fontId="134" fillId="0" borderId="170" xfId="123" applyFont="1" applyBorder="1"/>
    <xf numFmtId="0" fontId="33" fillId="0" borderId="170" xfId="123" applyFont="1" applyBorder="1" applyAlignment="1">
      <alignment horizontal="left" vertical="center" shrinkToFit="1"/>
    </xf>
    <xf numFmtId="0" fontId="33" fillId="40" borderId="170" xfId="134" applyFont="1" applyFill="1" applyBorder="1" applyAlignment="1">
      <alignment horizontal="left" vertical="center" shrinkToFit="1"/>
    </xf>
    <xf numFmtId="0" fontId="20" fillId="0" borderId="170" xfId="130" applyFont="1" applyBorder="1" applyAlignment="1">
      <alignment vertical="center"/>
    </xf>
    <xf numFmtId="0" fontId="136" fillId="0" borderId="170" xfId="69" applyFont="1" applyBorder="1" applyAlignment="1">
      <alignment horizontal="center" vertical="center"/>
    </xf>
    <xf numFmtId="1" fontId="18" fillId="0" borderId="170" xfId="134" applyNumberFormat="1" applyFont="1" applyBorder="1" applyAlignment="1">
      <alignment horizontal="center" vertical="center" shrinkToFit="1"/>
    </xf>
    <xf numFmtId="0" fontId="18" fillId="40" borderId="170" xfId="134" applyFont="1" applyFill="1" applyBorder="1" applyAlignment="1">
      <alignment horizontal="center" vertical="center"/>
    </xf>
    <xf numFmtId="0" fontId="20" fillId="0" borderId="170" xfId="0" applyFont="1" applyBorder="1">
      <alignment vertical="center"/>
    </xf>
    <xf numFmtId="0" fontId="20" fillId="0" borderId="170" xfId="0" applyFont="1" applyBorder="1" applyAlignment="1">
      <alignment horizontal="center" vertical="center"/>
    </xf>
    <xf numFmtId="0" fontId="20" fillId="0" borderId="170" xfId="123" applyFont="1" applyBorder="1" applyAlignment="1">
      <alignment horizontal="left" vertical="center" shrinkToFit="1"/>
    </xf>
    <xf numFmtId="0" fontId="20" fillId="40" borderId="170" xfId="0" applyFont="1" applyFill="1" applyBorder="1">
      <alignment vertical="center"/>
    </xf>
    <xf numFmtId="0" fontId="87" fillId="0" borderId="170" xfId="0" applyFont="1" applyBorder="1">
      <alignment vertical="center"/>
    </xf>
    <xf numFmtId="0" fontId="104" fillId="0" borderId="170" xfId="0" applyFont="1" applyBorder="1" applyAlignment="1">
      <alignment horizontal="center" vertical="center"/>
    </xf>
    <xf numFmtId="0" fontId="69" fillId="0" borderId="170" xfId="0" applyFont="1" applyBorder="1" applyAlignment="1">
      <alignment horizontal="center" vertical="center"/>
    </xf>
    <xf numFmtId="0" fontId="58" fillId="35" borderId="49" xfId="0" applyFont="1" applyFill="1" applyBorder="1" applyAlignment="1">
      <alignment horizontal="center" vertical="center"/>
    </xf>
    <xf numFmtId="0" fontId="58" fillId="35" borderId="54" xfId="0" applyFont="1" applyFill="1" applyBorder="1" applyAlignment="1">
      <alignment horizontal="center" vertical="center"/>
    </xf>
    <xf numFmtId="0" fontId="119" fillId="35" borderId="49" xfId="0" applyFont="1" applyFill="1" applyBorder="1" applyAlignment="1">
      <alignment horizontal="center" vertical="center"/>
    </xf>
    <xf numFmtId="0" fontId="58" fillId="35" borderId="53" xfId="0" applyFont="1" applyFill="1" applyBorder="1" applyAlignment="1">
      <alignment horizontal="center" vertical="center"/>
    </xf>
    <xf numFmtId="0" fontId="18" fillId="0" borderId="170" xfId="134" applyFont="1" applyBorder="1" applyAlignment="1">
      <alignment horizontal="left" vertical="center" shrinkToFit="1"/>
    </xf>
    <xf numFmtId="0" fontId="18" fillId="0" borderId="170" xfId="69" applyFont="1" applyBorder="1" applyAlignment="1">
      <alignment horizontal="left" vertical="center" shrinkToFit="1"/>
    </xf>
    <xf numFmtId="0" fontId="18" fillId="0" borderId="170" xfId="123" applyFont="1" applyBorder="1" applyAlignment="1">
      <alignment horizontal="left" vertical="center"/>
    </xf>
    <xf numFmtId="0" fontId="18" fillId="0" borderId="170" xfId="134" applyFont="1" applyBorder="1" applyAlignment="1">
      <alignment horizontal="left" vertical="center"/>
    </xf>
    <xf numFmtId="0" fontId="18" fillId="0" borderId="170" xfId="69" applyFont="1" applyBorder="1" applyAlignment="1">
      <alignment horizontal="left" vertical="center"/>
    </xf>
    <xf numFmtId="0" fontId="18" fillId="40" borderId="170" xfId="127" applyFont="1" applyFill="1" applyBorder="1" applyAlignment="1">
      <alignment horizontal="left" vertical="center" shrinkToFit="1"/>
    </xf>
    <xf numFmtId="0" fontId="18" fillId="0" borderId="170" xfId="127" applyFont="1" applyBorder="1" applyAlignment="1">
      <alignment horizontal="left" vertical="center" shrinkToFit="1"/>
    </xf>
    <xf numFmtId="49" fontId="20" fillId="0" borderId="136" xfId="0" applyNumberFormat="1" applyFont="1" applyBorder="1" applyAlignment="1">
      <alignment horizontal="center" shrinkToFit="1"/>
    </xf>
    <xf numFmtId="0" fontId="20" fillId="0" borderId="0" xfId="54" applyFont="1" applyAlignment="1">
      <alignment vertical="center"/>
    </xf>
    <xf numFmtId="0" fontId="110" fillId="0" borderId="0" xfId="54" applyFont="1" applyAlignment="1">
      <alignment vertical="center"/>
    </xf>
    <xf numFmtId="0" fontId="20" fillId="0" borderId="0" xfId="54" applyFont="1" applyAlignment="1">
      <alignment vertical="center" shrinkToFit="1"/>
    </xf>
    <xf numFmtId="0" fontId="17" fillId="0" borderId="170" xfId="0" applyFont="1" applyBorder="1">
      <alignment vertical="center"/>
    </xf>
    <xf numFmtId="0" fontId="18" fillId="0" borderId="170" xfId="0" applyFont="1" applyBorder="1" applyAlignment="1">
      <alignment horizontal="center" vertical="center"/>
    </xf>
    <xf numFmtId="0" fontId="58" fillId="0" borderId="170" xfId="0" applyFont="1" applyBorder="1" applyAlignment="1">
      <alignment horizontal="center" vertical="center"/>
    </xf>
    <xf numFmtId="0" fontId="17" fillId="0" borderId="170" xfId="0" applyFont="1" applyBorder="1" applyAlignment="1">
      <alignment horizontal="center" vertical="center"/>
    </xf>
    <xf numFmtId="1" fontId="58" fillId="0" borderId="170" xfId="0" applyNumberFormat="1" applyFont="1" applyBorder="1" applyAlignment="1">
      <alignment horizontal="center" vertical="center"/>
    </xf>
    <xf numFmtId="0" fontId="79" fillId="40" borderId="33" xfId="0" applyFont="1" applyFill="1" applyBorder="1">
      <alignment vertical="center"/>
    </xf>
    <xf numFmtId="0" fontId="69" fillId="0" borderId="184" xfId="0" applyFont="1" applyBorder="1" applyAlignment="1">
      <alignment horizontal="center" vertical="center"/>
    </xf>
    <xf numFmtId="0" fontId="136" fillId="0" borderId="184" xfId="69" applyFont="1" applyBorder="1" applyAlignment="1">
      <alignment horizontal="center" vertical="center"/>
    </xf>
    <xf numFmtId="0" fontId="18" fillId="0" borderId="184" xfId="123" applyFont="1" applyBorder="1" applyAlignment="1">
      <alignment horizontal="left" vertical="center" shrinkToFit="1"/>
    </xf>
    <xf numFmtId="0" fontId="18" fillId="0" borderId="184" xfId="132" applyFont="1" applyBorder="1" applyAlignment="1">
      <alignment horizontal="left" vertical="center" shrinkToFit="1"/>
    </xf>
    <xf numFmtId="0" fontId="18" fillId="0" borderId="184" xfId="132" applyFont="1" applyBorder="1" applyAlignment="1">
      <alignment horizontal="left" vertical="center"/>
    </xf>
    <xf numFmtId="0" fontId="18" fillId="40" borderId="184" xfId="129" applyFont="1" applyFill="1" applyBorder="1" applyAlignment="1">
      <alignment horizontal="left" vertical="center" shrinkToFit="1"/>
    </xf>
    <xf numFmtId="0" fontId="18" fillId="0" borderId="184" xfId="123" applyFont="1" applyBorder="1" applyAlignment="1">
      <alignment horizontal="center" vertical="center"/>
    </xf>
    <xf numFmtId="0" fontId="18" fillId="0" borderId="184" xfId="69" applyFont="1" applyBorder="1" applyAlignment="1">
      <alignment horizontal="center" vertical="center"/>
    </xf>
    <xf numFmtId="0" fontId="18" fillId="0" borderId="184" xfId="0" applyFont="1" applyBorder="1" applyAlignment="1">
      <alignment horizontal="center" vertical="center" shrinkToFit="1"/>
    </xf>
    <xf numFmtId="0" fontId="18" fillId="0" borderId="184" xfId="0" applyFont="1" applyBorder="1" applyAlignment="1">
      <alignment horizontal="center" vertical="center"/>
    </xf>
    <xf numFmtId="0" fontId="58" fillId="0" borderId="184" xfId="0" applyFont="1" applyBorder="1" applyAlignment="1">
      <alignment horizontal="center" vertical="center"/>
    </xf>
    <xf numFmtId="0" fontId="58" fillId="0" borderId="184" xfId="0" applyFont="1" applyBorder="1" applyAlignment="1">
      <alignment horizontal="left" vertical="center"/>
    </xf>
    <xf numFmtId="0" fontId="17" fillId="0" borderId="184" xfId="0" applyFont="1" applyBorder="1" applyAlignment="1">
      <alignment horizontal="center" vertical="center"/>
    </xf>
    <xf numFmtId="0" fontId="20" fillId="0" borderId="184" xfId="0" applyFont="1" applyBorder="1" applyAlignment="1">
      <alignment horizontal="center" vertical="center"/>
    </xf>
    <xf numFmtId="0" fontId="58" fillId="40" borderId="170" xfId="0" applyFont="1" applyFill="1" applyBorder="1" applyAlignment="1">
      <alignment horizontal="center" vertical="center"/>
    </xf>
    <xf numFmtId="0" fontId="120" fillId="0" borderId="170" xfId="0" applyFont="1" applyBorder="1" applyAlignment="1">
      <alignment horizontal="center" vertical="center"/>
    </xf>
    <xf numFmtId="0" fontId="136" fillId="40" borderId="170" xfId="69" applyFont="1" applyFill="1" applyBorder="1" applyAlignment="1">
      <alignment horizontal="center" vertical="center"/>
    </xf>
    <xf numFmtId="0" fontId="18" fillId="40" borderId="170" xfId="123" applyFont="1" applyFill="1" applyBorder="1" applyAlignment="1">
      <alignment horizontal="left" vertical="center" shrinkToFit="1"/>
    </xf>
    <xf numFmtId="0" fontId="18" fillId="40" borderId="170" xfId="134" applyFont="1" applyFill="1" applyBorder="1" applyAlignment="1">
      <alignment horizontal="left" vertical="center" shrinkToFit="1"/>
    </xf>
    <xf numFmtId="0" fontId="18" fillId="40" borderId="170" xfId="0" applyFont="1" applyFill="1" applyBorder="1" applyAlignment="1">
      <alignment horizontal="center" vertical="center"/>
    </xf>
    <xf numFmtId="0" fontId="18" fillId="40" borderId="170" xfId="0" applyFont="1" applyFill="1" applyBorder="1" applyAlignment="1">
      <alignment horizontal="center" vertical="center" shrinkToFit="1"/>
    </xf>
    <xf numFmtId="0" fontId="18" fillId="40" borderId="170" xfId="134" applyFont="1" applyFill="1" applyBorder="1" applyAlignment="1">
      <alignment horizontal="left" vertical="center"/>
    </xf>
    <xf numFmtId="0" fontId="18" fillId="40" borderId="170" xfId="69" applyFont="1" applyFill="1" applyBorder="1" applyAlignment="1">
      <alignment horizontal="left" vertical="center"/>
    </xf>
    <xf numFmtId="0" fontId="107" fillId="40" borderId="0" xfId="58" applyFont="1" applyFill="1"/>
    <xf numFmtId="0" fontId="58" fillId="40" borderId="0" xfId="0" applyFont="1" applyFill="1">
      <alignment vertical="center"/>
    </xf>
    <xf numFmtId="0" fontId="115" fillId="40" borderId="171" xfId="58" applyFont="1" applyFill="1" applyBorder="1" applyAlignment="1">
      <alignment horizontal="center" vertical="center"/>
    </xf>
    <xf numFmtId="0" fontId="80" fillId="40" borderId="171" xfId="58" applyFont="1" applyFill="1" applyBorder="1" applyAlignment="1">
      <alignment horizontal="center" vertical="center"/>
    </xf>
    <xf numFmtId="0" fontId="152" fillId="40" borderId="171" xfId="58" applyFont="1" applyFill="1" applyBorder="1" applyAlignment="1">
      <alignment vertical="center"/>
    </xf>
    <xf numFmtId="24" fontId="116" fillId="40" borderId="171" xfId="58" applyNumberFormat="1" applyFont="1" applyFill="1" applyBorder="1" applyAlignment="1">
      <alignment vertical="center"/>
    </xf>
    <xf numFmtId="0" fontId="81" fillId="40" borderId="171" xfId="0" applyFont="1" applyFill="1" applyBorder="1">
      <alignment vertical="center"/>
    </xf>
    <xf numFmtId="0" fontId="81" fillId="40" borderId="171" xfId="58" applyFont="1" applyFill="1" applyBorder="1" applyAlignment="1">
      <alignment vertical="center"/>
    </xf>
    <xf numFmtId="0" fontId="58" fillId="40" borderId="171" xfId="0" applyFont="1" applyFill="1" applyBorder="1" applyAlignment="1">
      <alignment horizontal="center" vertical="center"/>
    </xf>
    <xf numFmtId="0" fontId="121" fillId="40" borderId="171" xfId="0" applyFont="1" applyFill="1" applyBorder="1">
      <alignment vertical="center"/>
    </xf>
    <xf numFmtId="0" fontId="116" fillId="40" borderId="171" xfId="0" applyFont="1" applyFill="1" applyBorder="1">
      <alignment vertical="center"/>
    </xf>
    <xf numFmtId="0" fontId="152" fillId="40" borderId="171" xfId="58" applyFont="1" applyFill="1" applyBorder="1"/>
    <xf numFmtId="0" fontId="116" fillId="40" borderId="171" xfId="58" applyFont="1" applyFill="1" applyBorder="1"/>
    <xf numFmtId="0" fontId="81" fillId="40" borderId="172" xfId="58" applyFont="1" applyFill="1" applyBorder="1" applyAlignment="1">
      <alignment vertical="center"/>
    </xf>
    <xf numFmtId="0" fontId="81" fillId="40" borderId="171" xfId="58" applyFont="1" applyFill="1" applyBorder="1"/>
    <xf numFmtId="183" fontId="81" fillId="40" borderId="171" xfId="58" applyNumberFormat="1" applyFont="1" applyFill="1" applyBorder="1" applyAlignment="1">
      <alignment vertical="center"/>
    </xf>
    <xf numFmtId="0" fontId="135" fillId="0" borderId="185" xfId="69" applyFont="1" applyBorder="1" applyAlignment="1">
      <alignment horizontal="center" vertical="center" wrapText="1"/>
    </xf>
    <xf numFmtId="0" fontId="135" fillId="0" borderId="187" xfId="69" applyFont="1" applyBorder="1" applyAlignment="1">
      <alignment horizontal="center" vertical="center"/>
    </xf>
    <xf numFmtId="0" fontId="135" fillId="0" borderId="3" xfId="69" applyFont="1" applyBorder="1" applyAlignment="1">
      <alignment horizontal="center" vertical="center"/>
    </xf>
    <xf numFmtId="0" fontId="135" fillId="0" borderId="188" xfId="69" applyFont="1" applyBorder="1" applyAlignment="1">
      <alignment horizontal="center" vertical="center" wrapText="1"/>
    </xf>
    <xf numFmtId="0" fontId="135" fillId="0" borderId="189" xfId="69" applyFont="1" applyBorder="1" applyAlignment="1">
      <alignment horizontal="center" vertical="center"/>
    </xf>
    <xf numFmtId="0" fontId="33" fillId="0" borderId="18" xfId="135" applyFont="1" applyBorder="1" applyAlignment="1">
      <alignment horizontal="left" vertical="center" shrinkToFit="1"/>
    </xf>
    <xf numFmtId="1" fontId="18" fillId="0" borderId="18" xfId="135" applyNumberFormat="1" applyFont="1" applyBorder="1" applyAlignment="1">
      <alignment horizontal="center" vertical="center" shrinkToFit="1"/>
    </xf>
    <xf numFmtId="0" fontId="18" fillId="40" borderId="28" xfId="135" applyFont="1" applyFill="1" applyBorder="1" applyAlignment="1">
      <alignment horizontal="center" vertical="center"/>
    </xf>
    <xf numFmtId="0" fontId="18" fillId="40" borderId="125" xfId="135" applyFont="1" applyFill="1" applyBorder="1" applyAlignment="1">
      <alignment horizontal="center" vertical="center"/>
    </xf>
    <xf numFmtId="0" fontId="18" fillId="0" borderId="184" xfId="123" applyFont="1" applyBorder="1" applyAlignment="1">
      <alignment horizontal="center" vertical="center" shrinkToFit="1"/>
    </xf>
    <xf numFmtId="0" fontId="33" fillId="0" borderId="184" xfId="135" applyFont="1" applyBorder="1" applyAlignment="1">
      <alignment horizontal="left" vertical="center" shrinkToFit="1"/>
    </xf>
    <xf numFmtId="0" fontId="18" fillId="40" borderId="172" xfId="135" applyFont="1" applyFill="1" applyBorder="1" applyAlignment="1">
      <alignment horizontal="center" vertical="center"/>
    </xf>
    <xf numFmtId="0" fontId="18" fillId="40" borderId="113" xfId="135" applyFont="1" applyFill="1" applyBorder="1" applyAlignment="1">
      <alignment horizontal="center" vertical="center"/>
    </xf>
    <xf numFmtId="0" fontId="18" fillId="0" borderId="184" xfId="69" applyFont="1" applyBorder="1" applyAlignment="1">
      <alignment horizontal="center" vertical="center" shrinkToFit="1"/>
    </xf>
    <xf numFmtId="0" fontId="18" fillId="0" borderId="172" xfId="135" applyFont="1" applyBorder="1" applyAlignment="1">
      <alignment horizontal="center" vertical="center" shrinkToFit="1"/>
    </xf>
    <xf numFmtId="0" fontId="18" fillId="0" borderId="178" xfId="135" applyFont="1" applyBorder="1" applyAlignment="1">
      <alignment horizontal="center" vertical="center"/>
    </xf>
    <xf numFmtId="0" fontId="18" fillId="0" borderId="165" xfId="135" applyFont="1" applyBorder="1" applyAlignment="1">
      <alignment horizontal="center" vertical="center"/>
    </xf>
    <xf numFmtId="0" fontId="18" fillId="40" borderId="165" xfId="135" applyFont="1" applyFill="1" applyBorder="1" applyAlignment="1">
      <alignment horizontal="left" vertical="center" shrinkToFit="1"/>
    </xf>
    <xf numFmtId="0" fontId="18" fillId="0" borderId="178" xfId="127" applyFont="1" applyBorder="1" applyAlignment="1">
      <alignment horizontal="center" vertical="center"/>
    </xf>
    <xf numFmtId="0" fontId="33" fillId="0" borderId="165" xfId="127" applyFont="1" applyBorder="1" applyAlignment="1">
      <alignment horizontal="left" vertical="center"/>
    </xf>
    <xf numFmtId="0" fontId="18" fillId="0" borderId="178" xfId="69" applyFont="1" applyBorder="1" applyAlignment="1">
      <alignment horizontal="center" vertical="center" shrinkToFit="1"/>
    </xf>
    <xf numFmtId="0" fontId="33" fillId="0" borderId="165" xfId="135" applyFont="1" applyBorder="1" applyAlignment="1">
      <alignment horizontal="left" vertical="center" shrinkToFit="1"/>
    </xf>
    <xf numFmtId="0" fontId="18" fillId="0" borderId="166" xfId="135" applyFont="1" applyBorder="1" applyAlignment="1">
      <alignment horizontal="center" vertical="center"/>
    </xf>
    <xf numFmtId="0" fontId="33" fillId="0" borderId="37" xfId="135" applyFont="1" applyBorder="1" applyAlignment="1">
      <alignment horizontal="left" vertical="center" shrinkToFit="1"/>
    </xf>
    <xf numFmtId="0" fontId="18" fillId="0" borderId="37" xfId="135" applyFont="1" applyBorder="1" applyAlignment="1">
      <alignment horizontal="left" vertical="center" shrinkToFit="1"/>
    </xf>
    <xf numFmtId="0" fontId="18" fillId="40" borderId="190" xfId="135" applyFont="1" applyFill="1" applyBorder="1" applyAlignment="1">
      <alignment horizontal="center" vertical="center"/>
    </xf>
    <xf numFmtId="0" fontId="18" fillId="0" borderId="162" xfId="135" applyFont="1" applyBorder="1" applyAlignment="1">
      <alignment horizontal="center" vertical="center" shrinkToFit="1"/>
    </xf>
    <xf numFmtId="0" fontId="18" fillId="0" borderId="184" xfId="135" applyFont="1" applyBorder="1" applyAlignment="1">
      <alignment horizontal="center" vertical="center" shrinkToFit="1"/>
    </xf>
    <xf numFmtId="0" fontId="18" fillId="0" borderId="172" xfId="123" applyFont="1" applyBorder="1" applyAlignment="1">
      <alignment horizontal="center" vertical="center" shrinkToFit="1"/>
    </xf>
    <xf numFmtId="0" fontId="18" fillId="0" borderId="41" xfId="135" applyFont="1" applyBorder="1" applyAlignment="1">
      <alignment horizontal="center" vertical="center" shrinkToFit="1"/>
    </xf>
    <xf numFmtId="0" fontId="33" fillId="0" borderId="184" xfId="135" applyFont="1" applyBorder="1" applyAlignment="1">
      <alignment horizontal="left" vertical="center"/>
    </xf>
    <xf numFmtId="0" fontId="18" fillId="0" borderId="179" xfId="123" applyFont="1" applyBorder="1" applyAlignment="1">
      <alignment horizontal="center" vertical="center" shrinkToFit="1"/>
    </xf>
    <xf numFmtId="0" fontId="18" fillId="0" borderId="172" xfId="123" applyFont="1" applyBorder="1" applyAlignment="1">
      <alignment horizontal="center" vertical="center"/>
    </xf>
    <xf numFmtId="0" fontId="33" fillId="0" borderId="184" xfId="123" applyFont="1" applyBorder="1" applyAlignment="1">
      <alignment horizontal="left" vertical="center"/>
    </xf>
    <xf numFmtId="0" fontId="33" fillId="0" borderId="44" xfId="135" applyFont="1" applyBorder="1" applyAlignment="1">
      <alignment horizontal="left" vertical="center"/>
    </xf>
    <xf numFmtId="0" fontId="18" fillId="0" borderId="45" xfId="123" applyFont="1" applyBorder="1" applyAlignment="1">
      <alignment horizontal="center" vertical="center"/>
    </xf>
    <xf numFmtId="0" fontId="18" fillId="0" borderId="165" xfId="135" applyFont="1" applyBorder="1" applyAlignment="1">
      <alignment horizontal="left" vertical="center" shrinkToFit="1"/>
    </xf>
    <xf numFmtId="0" fontId="18" fillId="0" borderId="28" xfId="69" applyFont="1" applyBorder="1" applyAlignment="1">
      <alignment horizontal="center" vertical="center" shrinkToFit="1"/>
    </xf>
    <xf numFmtId="0" fontId="18" fillId="0" borderId="34" xfId="127" applyFont="1" applyBorder="1" applyAlignment="1">
      <alignment horizontal="center" vertical="center" shrinkToFit="1"/>
    </xf>
    <xf numFmtId="0" fontId="18" fillId="40" borderId="120" xfId="135" applyFont="1" applyFill="1" applyBorder="1" applyAlignment="1">
      <alignment horizontal="center" vertical="center"/>
    </xf>
    <xf numFmtId="0" fontId="18" fillId="0" borderId="184" xfId="127" applyFont="1" applyBorder="1" applyAlignment="1">
      <alignment horizontal="center" vertical="center" shrinkToFit="1"/>
    </xf>
    <xf numFmtId="0" fontId="18" fillId="0" borderId="184" xfId="127" applyFont="1" applyBorder="1" applyAlignment="1">
      <alignment horizontal="left" vertical="center" shrinkToFit="1"/>
    </xf>
    <xf numFmtId="0" fontId="18" fillId="0" borderId="162" xfId="135" applyFont="1" applyBorder="1" applyAlignment="1">
      <alignment horizontal="center" vertical="center"/>
    </xf>
    <xf numFmtId="0" fontId="18" fillId="0" borderId="184" xfId="135" applyFont="1" applyBorder="1" applyAlignment="1">
      <alignment horizontal="center" vertical="center"/>
    </xf>
    <xf numFmtId="0" fontId="18" fillId="0" borderId="184" xfId="135" applyFont="1" applyBorder="1" applyAlignment="1">
      <alignment horizontal="left" vertical="center"/>
    </xf>
    <xf numFmtId="0" fontId="18" fillId="0" borderId="172" xfId="69" applyFont="1" applyBorder="1" applyAlignment="1">
      <alignment horizontal="center" vertical="center"/>
    </xf>
    <xf numFmtId="0" fontId="33" fillId="40" borderId="44" xfId="135" applyFont="1" applyFill="1" applyBorder="1" applyAlignment="1">
      <alignment horizontal="left" vertical="center"/>
    </xf>
    <xf numFmtId="0" fontId="33" fillId="0" borderId="44" xfId="135" applyFont="1" applyBorder="1" applyAlignment="1">
      <alignment horizontal="left" vertical="center" shrinkToFit="1"/>
    </xf>
    <xf numFmtId="0" fontId="18" fillId="40" borderId="117" xfId="135" applyFont="1" applyFill="1" applyBorder="1" applyAlignment="1">
      <alignment horizontal="center" vertical="center"/>
    </xf>
    <xf numFmtId="0" fontId="18" fillId="0" borderId="184" xfId="135" applyFont="1" applyBorder="1" applyAlignment="1">
      <alignment horizontal="left" vertical="center" shrinkToFit="1"/>
    </xf>
    <xf numFmtId="1" fontId="18" fillId="0" borderId="172" xfId="135" applyNumberFormat="1" applyFont="1" applyBorder="1" applyAlignment="1">
      <alignment horizontal="center" vertical="center" shrinkToFit="1"/>
    </xf>
    <xf numFmtId="0" fontId="18" fillId="0" borderId="179" xfId="135" applyFont="1" applyBorder="1" applyAlignment="1">
      <alignment horizontal="center" vertical="center" shrinkToFit="1"/>
    </xf>
    <xf numFmtId="0" fontId="33" fillId="40" borderId="165" xfId="135" applyFont="1" applyFill="1" applyBorder="1" applyAlignment="1">
      <alignment horizontal="left" vertical="center"/>
    </xf>
    <xf numFmtId="0" fontId="18" fillId="40" borderId="39" xfId="135" applyFont="1" applyFill="1" applyBorder="1" applyAlignment="1">
      <alignment horizontal="center" vertical="center"/>
    </xf>
    <xf numFmtId="0" fontId="18" fillId="40" borderId="191" xfId="135" applyFont="1" applyFill="1" applyBorder="1" applyAlignment="1">
      <alignment horizontal="center" vertical="center"/>
    </xf>
    <xf numFmtId="0" fontId="18" fillId="40" borderId="179" xfId="135" applyFont="1" applyFill="1" applyBorder="1" applyAlignment="1">
      <alignment horizontal="center" vertical="center"/>
    </xf>
    <xf numFmtId="0" fontId="18" fillId="0" borderId="41" xfId="135" applyFont="1" applyBorder="1" applyAlignment="1">
      <alignment horizontal="center" vertical="center"/>
    </xf>
    <xf numFmtId="0" fontId="18" fillId="0" borderId="26" xfId="127" applyFont="1" applyBorder="1" applyAlignment="1">
      <alignment horizontal="center" vertical="center"/>
    </xf>
    <xf numFmtId="0" fontId="18" fillId="0" borderId="31" xfId="69" applyFont="1" applyBorder="1" applyAlignment="1">
      <alignment horizontal="center" vertical="center"/>
    </xf>
    <xf numFmtId="0" fontId="18" fillId="0" borderId="45" xfId="135" applyFont="1" applyBorder="1" applyAlignment="1">
      <alignment horizontal="center" vertical="center" shrinkToFit="1"/>
    </xf>
    <xf numFmtId="0" fontId="18" fillId="0" borderId="116" xfId="130" applyFont="1" applyBorder="1" applyAlignment="1">
      <alignment horizontal="center" vertical="center"/>
    </xf>
    <xf numFmtId="0" fontId="18" fillId="0" borderId="44" xfId="130" applyFont="1" applyBorder="1" applyAlignment="1">
      <alignment horizontal="center" vertical="center"/>
    </xf>
    <xf numFmtId="0" fontId="33" fillId="0" borderId="44" xfId="130" applyBorder="1" applyAlignment="1">
      <alignment horizontal="left" vertical="center"/>
    </xf>
    <xf numFmtId="0" fontId="18" fillId="0" borderId="117" xfId="135" applyFont="1" applyBorder="1" applyAlignment="1">
      <alignment horizontal="center" vertical="center" shrinkToFit="1"/>
    </xf>
    <xf numFmtId="0" fontId="136" fillId="0" borderId="105" xfId="69" applyFont="1" applyBorder="1" applyAlignment="1">
      <alignment horizontal="center" vertical="center"/>
    </xf>
    <xf numFmtId="0" fontId="33" fillId="0" borderId="50" xfId="123" applyFont="1" applyBorder="1" applyAlignment="1">
      <alignment horizontal="left" vertical="center" shrinkToFit="1"/>
    </xf>
    <xf numFmtId="0" fontId="18" fillId="40" borderId="146" xfId="135" applyFont="1" applyFill="1" applyBorder="1" applyAlignment="1">
      <alignment horizontal="center" vertical="center"/>
    </xf>
    <xf numFmtId="0" fontId="18" fillId="40" borderId="58" xfId="135" applyFont="1" applyFill="1" applyBorder="1" applyAlignment="1">
      <alignment horizontal="center" vertical="center"/>
    </xf>
    <xf numFmtId="0" fontId="18" fillId="0" borderId="149" xfId="135" applyFont="1" applyBorder="1" applyAlignment="1">
      <alignment horizontal="center" vertical="center"/>
    </xf>
    <xf numFmtId="0" fontId="33" fillId="40" borderId="165" xfId="135" applyFont="1" applyFill="1" applyBorder="1" applyAlignment="1">
      <alignment horizontal="left" vertical="center" shrinkToFit="1"/>
    </xf>
    <xf numFmtId="0" fontId="18" fillId="0" borderId="175" xfId="69" applyFont="1" applyBorder="1" applyAlignment="1">
      <alignment horizontal="center" vertical="center"/>
    </xf>
    <xf numFmtId="0" fontId="18" fillId="0" borderId="192" xfId="135" applyFont="1" applyBorder="1" applyAlignment="1">
      <alignment horizontal="center" vertical="center" shrinkToFit="1"/>
    </xf>
    <xf numFmtId="0" fontId="18" fillId="0" borderId="132" xfId="135" applyFont="1" applyBorder="1" applyAlignment="1">
      <alignment horizontal="center" vertical="center" shrinkToFit="1"/>
    </xf>
    <xf numFmtId="0" fontId="33" fillId="0" borderId="132" xfId="135" applyFont="1" applyBorder="1" applyAlignment="1">
      <alignment horizontal="left" vertical="center"/>
    </xf>
    <xf numFmtId="0" fontId="18" fillId="0" borderId="193" xfId="69" applyFont="1" applyBorder="1" applyAlignment="1">
      <alignment horizontal="center" vertical="center"/>
    </xf>
    <xf numFmtId="0" fontId="18" fillId="0" borderId="192" xfId="69" applyFont="1" applyBorder="1" applyAlignment="1">
      <alignment horizontal="center" vertical="center"/>
    </xf>
    <xf numFmtId="0" fontId="18" fillId="0" borderId="132" xfId="135" applyFont="1" applyBorder="1" applyAlignment="1">
      <alignment horizontal="left" vertical="center" shrinkToFit="1"/>
    </xf>
    <xf numFmtId="0" fontId="18" fillId="0" borderId="135" xfId="135" applyFont="1" applyBorder="1" applyAlignment="1">
      <alignment horizontal="center" vertical="center" shrinkToFit="1"/>
    </xf>
    <xf numFmtId="0" fontId="18" fillId="0" borderId="18" xfId="123" applyFont="1" applyBorder="1" applyAlignment="1">
      <alignment horizontal="left" vertical="center" shrinkToFit="1"/>
    </xf>
    <xf numFmtId="0" fontId="134" fillId="0" borderId="184" xfId="123" applyFont="1" applyBorder="1"/>
    <xf numFmtId="0" fontId="134" fillId="0" borderId="184" xfId="123" applyFont="1" applyBorder="1" applyAlignment="1">
      <alignment horizontal="left"/>
    </xf>
    <xf numFmtId="0" fontId="135" fillId="0" borderId="184" xfId="69" applyFont="1" applyBorder="1" applyAlignment="1">
      <alignment horizontal="center" vertical="center"/>
    </xf>
    <xf numFmtId="1" fontId="18" fillId="0" borderId="184" xfId="135" applyNumberFormat="1" applyFont="1" applyBorder="1" applyAlignment="1">
      <alignment horizontal="center" vertical="center" shrinkToFit="1"/>
    </xf>
    <xf numFmtId="0" fontId="18" fillId="40" borderId="184" xfId="135" applyFont="1" applyFill="1" applyBorder="1" applyAlignment="1">
      <alignment horizontal="center" vertical="center"/>
    </xf>
    <xf numFmtId="0" fontId="18" fillId="0" borderId="184" xfId="127" applyFont="1" applyBorder="1" applyAlignment="1">
      <alignment horizontal="center" vertical="center"/>
    </xf>
    <xf numFmtId="0" fontId="33" fillId="0" borderId="184" xfId="127" applyFont="1" applyBorder="1" applyAlignment="1">
      <alignment horizontal="left" vertical="center"/>
    </xf>
    <xf numFmtId="0" fontId="33" fillId="40" borderId="184" xfId="135" applyFont="1" applyFill="1" applyBorder="1" applyAlignment="1">
      <alignment horizontal="left" vertical="center"/>
    </xf>
    <xf numFmtId="0" fontId="33" fillId="0" borderId="184" xfId="123" applyFont="1" applyBorder="1" applyAlignment="1">
      <alignment horizontal="left" vertical="center" shrinkToFit="1"/>
    </xf>
    <xf numFmtId="0" fontId="33" fillId="40" borderId="184" xfId="135" applyFont="1" applyFill="1" applyBorder="1" applyAlignment="1">
      <alignment horizontal="left" vertical="center" shrinkToFit="1"/>
    </xf>
    <xf numFmtId="0" fontId="18" fillId="40" borderId="184" xfId="135" applyFont="1" applyFill="1" applyBorder="1" applyAlignment="1">
      <alignment horizontal="left" vertical="center" shrinkToFit="1"/>
    </xf>
    <xf numFmtId="0" fontId="33" fillId="0" borderId="184" xfId="127" applyFont="1" applyBorder="1" applyAlignment="1">
      <alignment horizontal="left" vertical="center" shrinkToFit="1"/>
    </xf>
    <xf numFmtId="0" fontId="18" fillId="0" borderId="184" xfId="130" applyFont="1" applyBorder="1" applyAlignment="1">
      <alignment horizontal="center" vertical="center"/>
    </xf>
    <xf numFmtId="0" fontId="104" fillId="0" borderId="184" xfId="0" applyFont="1" applyBorder="1" applyAlignment="1">
      <alignment horizontal="center" vertical="center"/>
    </xf>
    <xf numFmtId="0" fontId="58" fillId="0" borderId="56" xfId="0" applyFont="1" applyBorder="1">
      <alignment vertical="center"/>
    </xf>
    <xf numFmtId="0" fontId="20" fillId="0" borderId="62" xfId="0" applyFont="1" applyBorder="1">
      <alignment vertical="center"/>
    </xf>
    <xf numFmtId="0" fontId="119" fillId="0" borderId="62" xfId="0" applyFont="1" applyBorder="1" applyAlignment="1">
      <alignment horizontal="center" vertical="center"/>
    </xf>
    <xf numFmtId="0" fontId="63" fillId="0" borderId="49" xfId="0" applyFont="1" applyBorder="1">
      <alignment vertical="center"/>
    </xf>
    <xf numFmtId="0" fontId="20" fillId="0" borderId="184" xfId="0" applyFont="1" applyBorder="1">
      <alignment vertical="center"/>
    </xf>
    <xf numFmtId="0" fontId="58" fillId="35" borderId="56" xfId="0" applyFont="1" applyFill="1" applyBorder="1" applyAlignment="1">
      <alignment horizontal="center" vertical="center"/>
    </xf>
    <xf numFmtId="0" fontId="20" fillId="40" borderId="184" xfId="0" applyFont="1" applyFill="1" applyBorder="1">
      <alignment vertical="center"/>
    </xf>
    <xf numFmtId="0" fontId="79" fillId="40" borderId="184" xfId="0" applyFont="1" applyFill="1" applyBorder="1">
      <alignment vertical="center"/>
    </xf>
    <xf numFmtId="0" fontId="104" fillId="35" borderId="49" xfId="0" applyFont="1" applyFill="1" applyBorder="1" applyAlignment="1">
      <alignment horizontal="center" vertical="center"/>
    </xf>
    <xf numFmtId="38" fontId="58" fillId="35" borderId="49" xfId="120" applyNumberFormat="1" applyFont="1" applyFill="1" applyBorder="1" applyAlignment="1">
      <alignment horizontal="center" vertical="center"/>
    </xf>
    <xf numFmtId="0" fontId="58" fillId="35" borderId="184" xfId="0" applyFont="1" applyFill="1" applyBorder="1" applyAlignment="1">
      <alignment horizontal="center" vertical="center"/>
    </xf>
    <xf numFmtId="0" fontId="58" fillId="35" borderId="57" xfId="0" applyFont="1" applyFill="1" applyBorder="1" applyAlignment="1">
      <alignment horizontal="center" vertical="center"/>
    </xf>
    <xf numFmtId="185" fontId="55" fillId="0" borderId="60" xfId="0" applyNumberFormat="1" applyFont="1" applyBorder="1" applyAlignment="1"/>
    <xf numFmtId="185" fontId="55" fillId="0" borderId="136" xfId="0" applyNumberFormat="1" applyFont="1" applyBorder="1" applyAlignment="1"/>
    <xf numFmtId="0" fontId="55" fillId="0" borderId="184" xfId="0" applyFont="1" applyBorder="1" applyAlignment="1">
      <alignment horizontal="center" vertical="center"/>
    </xf>
    <xf numFmtId="0" fontId="20" fillId="45" borderId="65" xfId="0" applyFont="1" applyFill="1" applyBorder="1" applyAlignment="1">
      <alignment vertical="center" shrinkToFit="1"/>
    </xf>
    <xf numFmtId="0" fontId="20" fillId="45" borderId="96" xfId="0" applyFont="1" applyFill="1" applyBorder="1" applyAlignment="1">
      <alignment vertical="center" shrinkToFit="1"/>
    </xf>
    <xf numFmtId="0" fontId="20" fillId="45" borderId="65" xfId="0" applyFont="1" applyFill="1" applyBorder="1">
      <alignment vertical="center"/>
    </xf>
    <xf numFmtId="0" fontId="20" fillId="45" borderId="97" xfId="0" applyFont="1" applyFill="1" applyBorder="1">
      <alignment vertical="center"/>
    </xf>
    <xf numFmtId="1" fontId="20" fillId="45" borderId="5" xfId="0" applyNumberFormat="1" applyFont="1" applyFill="1" applyBorder="1" applyAlignment="1">
      <alignment horizontal="center" vertical="center" shrinkToFit="1"/>
    </xf>
    <xf numFmtId="0" fontId="20" fillId="45" borderId="5" xfId="0" applyFont="1" applyFill="1" applyBorder="1" applyAlignment="1">
      <alignment horizontal="center"/>
    </xf>
    <xf numFmtId="0" fontId="55" fillId="45" borderId="21" xfId="0" applyFont="1" applyFill="1" applyBorder="1" applyAlignment="1"/>
    <xf numFmtId="0" fontId="20" fillId="45" borderId="16" xfId="0" applyFont="1" applyFill="1" applyBorder="1" applyAlignment="1">
      <alignment horizontal="center"/>
    </xf>
    <xf numFmtId="0" fontId="20" fillId="45" borderId="17" xfId="0" applyFont="1" applyFill="1" applyBorder="1" applyAlignment="1">
      <alignment horizontal="center"/>
    </xf>
    <xf numFmtId="0" fontId="20" fillId="45" borderId="33" xfId="0" applyFont="1" applyFill="1" applyBorder="1" applyAlignment="1">
      <alignment horizontal="center"/>
    </xf>
    <xf numFmtId="0" fontId="20" fillId="45" borderId="16" xfId="0" applyFont="1" applyFill="1" applyBorder="1" applyAlignment="1">
      <alignment horizontal="center" vertical="center"/>
    </xf>
    <xf numFmtId="0" fontId="20" fillId="45" borderId="5" xfId="0" applyFont="1" applyFill="1" applyBorder="1" applyAlignment="1">
      <alignment horizontal="center" vertical="center"/>
    </xf>
    <xf numFmtId="0" fontId="20" fillId="45" borderId="17" xfId="0" applyFont="1" applyFill="1" applyBorder="1" applyAlignment="1">
      <alignment horizontal="center" vertical="center"/>
    </xf>
    <xf numFmtId="0" fontId="55" fillId="45" borderId="5" xfId="0" applyFont="1" applyFill="1" applyBorder="1" applyAlignment="1">
      <alignment horizontal="center" vertical="center"/>
    </xf>
    <xf numFmtId="0" fontId="161" fillId="45" borderId="5" xfId="0" applyFont="1" applyFill="1" applyBorder="1" applyAlignment="1">
      <alignment horizontal="center"/>
    </xf>
    <xf numFmtId="0" fontId="55" fillId="45" borderId="60" xfId="0" applyFont="1" applyFill="1" applyBorder="1" applyAlignment="1"/>
    <xf numFmtId="0" fontId="55" fillId="45" borderId="60" xfId="0" applyFont="1" applyFill="1" applyBorder="1" applyAlignment="1">
      <alignment horizontal="right"/>
    </xf>
    <xf numFmtId="185" fontId="55" fillId="45" borderId="60" xfId="0" applyNumberFormat="1" applyFont="1" applyFill="1" applyBorder="1" applyAlignment="1"/>
    <xf numFmtId="2" fontId="130" fillId="45" borderId="59" xfId="0" applyNumberFormat="1" applyFont="1" applyFill="1" applyBorder="1" applyAlignment="1">
      <alignment horizontal="center"/>
    </xf>
    <xf numFmtId="1" fontId="75" fillId="45" borderId="5" xfId="0" applyNumberFormat="1" applyFont="1" applyFill="1" applyBorder="1" applyAlignment="1">
      <alignment horizontal="center"/>
    </xf>
    <xf numFmtId="0" fontId="55" fillId="45" borderId="60" xfId="0" applyFont="1" applyFill="1" applyBorder="1" applyAlignment="1">
      <alignment horizontal="center"/>
    </xf>
    <xf numFmtId="49" fontId="20" fillId="45" borderId="5" xfId="0" applyNumberFormat="1" applyFont="1" applyFill="1" applyBorder="1" applyAlignment="1">
      <alignment horizontal="center" shrinkToFit="1"/>
    </xf>
    <xf numFmtId="0" fontId="20" fillId="45" borderId="81" xfId="0" applyFont="1" applyFill="1" applyBorder="1">
      <alignment vertical="center"/>
    </xf>
    <xf numFmtId="0" fontId="153" fillId="45" borderId="97" xfId="32" applyFont="1" applyFill="1" applyBorder="1" applyAlignment="1" applyProtection="1">
      <alignment vertical="center"/>
    </xf>
    <xf numFmtId="49" fontId="20" fillId="45" borderId="5" xfId="0" applyNumberFormat="1" applyFont="1" applyFill="1" applyBorder="1" applyAlignment="1">
      <alignment horizontal="center"/>
    </xf>
    <xf numFmtId="0" fontId="58" fillId="47" borderId="49" xfId="0" applyFont="1" applyFill="1" applyBorder="1" applyAlignment="1">
      <alignment horizontal="center" vertical="center"/>
    </xf>
    <xf numFmtId="0" fontId="119" fillId="0" borderId="55" xfId="0" applyFont="1" applyBorder="1" applyAlignment="1">
      <alignment horizontal="center" vertical="center"/>
    </xf>
    <xf numFmtId="0" fontId="18" fillId="40" borderId="184" xfId="69" applyFont="1" applyFill="1" applyBorder="1" applyAlignment="1">
      <alignment horizontal="center" vertical="center"/>
    </xf>
    <xf numFmtId="0" fontId="18" fillId="40" borderId="184" xfId="123" applyFont="1" applyFill="1" applyBorder="1" applyAlignment="1">
      <alignment horizontal="center" vertical="center" shrinkToFit="1"/>
    </xf>
    <xf numFmtId="0" fontId="18" fillId="40" borderId="184" xfId="123" applyFont="1" applyFill="1" applyBorder="1" applyAlignment="1">
      <alignment horizontal="center" vertical="center"/>
    </xf>
    <xf numFmtId="0" fontId="18" fillId="40" borderId="184" xfId="69" applyFont="1" applyFill="1" applyBorder="1" applyAlignment="1">
      <alignment horizontal="center" vertical="center" shrinkToFit="1"/>
    </xf>
    <xf numFmtId="0" fontId="18" fillId="40" borderId="184" xfId="135" applyFont="1" applyFill="1" applyBorder="1" applyAlignment="1">
      <alignment horizontal="center" vertical="center" shrinkToFit="1"/>
    </xf>
    <xf numFmtId="0" fontId="63" fillId="0" borderId="55" xfId="0" applyFont="1" applyBorder="1" applyAlignment="1">
      <alignment horizontal="center" vertical="center"/>
    </xf>
    <xf numFmtId="38" fontId="58" fillId="40" borderId="49" xfId="120" applyNumberFormat="1" applyFont="1" applyFill="1" applyBorder="1" applyAlignment="1">
      <alignment horizontal="center" vertical="center"/>
    </xf>
    <xf numFmtId="0" fontId="58" fillId="40" borderId="0" xfId="0" applyFont="1" applyFill="1" applyAlignment="1">
      <alignment horizontal="center" vertical="center"/>
    </xf>
    <xf numFmtId="1" fontId="58" fillId="40" borderId="170" xfId="0" applyNumberFormat="1" applyFont="1" applyFill="1" applyBorder="1" applyAlignment="1">
      <alignment horizontal="center" vertical="center"/>
    </xf>
    <xf numFmtId="0" fontId="98" fillId="0" borderId="60" xfId="0" applyFont="1" applyBorder="1" applyAlignment="1">
      <alignment horizontal="center"/>
    </xf>
    <xf numFmtId="0" fontId="176" fillId="40" borderId="0" xfId="58" applyFont="1" applyFill="1"/>
    <xf numFmtId="0" fontId="177" fillId="40" borderId="171" xfId="58" applyFont="1" applyFill="1" applyBorder="1" applyAlignment="1">
      <alignment horizontal="center" vertical="center"/>
    </xf>
    <xf numFmtId="0" fontId="16" fillId="40" borderId="171" xfId="58" applyFont="1" applyFill="1" applyBorder="1" applyAlignment="1">
      <alignment horizontal="center" vertical="center"/>
    </xf>
    <xf numFmtId="0" fontId="170" fillId="40" borderId="171" xfId="58" applyFont="1" applyFill="1" applyBorder="1" applyAlignment="1">
      <alignment vertical="center"/>
    </xf>
    <xf numFmtId="183" fontId="170" fillId="40" borderId="171" xfId="58" applyNumberFormat="1" applyFont="1" applyFill="1" applyBorder="1" applyAlignment="1">
      <alignment vertical="center"/>
    </xf>
    <xf numFmtId="24" fontId="170" fillId="40" borderId="171" xfId="0" applyNumberFormat="1" applyFont="1" applyFill="1" applyBorder="1">
      <alignment vertical="center"/>
    </xf>
    <xf numFmtId="0" fontId="178" fillId="40" borderId="171" xfId="58" applyFont="1" applyFill="1" applyBorder="1" applyAlignment="1">
      <alignment vertical="center"/>
    </xf>
    <xf numFmtId="24" fontId="178" fillId="40" borderId="171" xfId="58" applyNumberFormat="1" applyFont="1" applyFill="1" applyBorder="1" applyAlignment="1">
      <alignment vertical="center"/>
    </xf>
    <xf numFmtId="0" fontId="170" fillId="40" borderId="171" xfId="0" applyFont="1" applyFill="1" applyBorder="1">
      <alignment vertical="center"/>
    </xf>
    <xf numFmtId="0" fontId="179" fillId="40" borderId="171" xfId="58" applyFont="1" applyFill="1" applyBorder="1" applyAlignment="1">
      <alignment vertical="center"/>
    </xf>
    <xf numFmtId="0" fontId="178" fillId="40" borderId="171" xfId="0" applyFont="1" applyFill="1" applyBorder="1">
      <alignment vertical="center"/>
    </xf>
    <xf numFmtId="0" fontId="179" fillId="40" borderId="171" xfId="58" applyFont="1" applyFill="1" applyBorder="1"/>
    <xf numFmtId="0" fontId="178" fillId="40" borderId="171" xfId="58" applyFont="1" applyFill="1" applyBorder="1"/>
    <xf numFmtId="0" fontId="170" fillId="40" borderId="171" xfId="58" applyFont="1" applyFill="1" applyBorder="1"/>
    <xf numFmtId="0" fontId="170" fillId="40" borderId="172" xfId="58" applyFont="1" applyFill="1" applyBorder="1" applyAlignment="1">
      <alignment vertical="center"/>
    </xf>
    <xf numFmtId="0" fontId="16" fillId="40" borderId="171" xfId="0" applyFont="1" applyFill="1" applyBorder="1">
      <alignment vertical="center"/>
    </xf>
    <xf numFmtId="0" fontId="57" fillId="40" borderId="0" xfId="0" applyFont="1" applyFill="1">
      <alignment vertical="center"/>
    </xf>
    <xf numFmtId="0" fontId="18" fillId="0" borderId="184" xfId="69" applyFont="1" applyBorder="1" applyAlignment="1">
      <alignment horizontal="left" vertical="center"/>
    </xf>
    <xf numFmtId="0" fontId="18" fillId="0" borderId="184" xfId="123" applyFont="1" applyBorder="1" applyAlignment="1">
      <alignment horizontal="left" vertical="center"/>
    </xf>
    <xf numFmtId="0" fontId="18" fillId="0" borderId="184" xfId="69" applyFont="1" applyBorder="1" applyAlignment="1">
      <alignment horizontal="left" vertical="center" shrinkToFit="1"/>
    </xf>
    <xf numFmtId="0" fontId="18" fillId="0" borderId="184" xfId="127" applyFont="1" applyBorder="1" applyAlignment="1">
      <alignment horizontal="left" vertical="center"/>
    </xf>
    <xf numFmtId="0" fontId="18" fillId="0" borderId="138" xfId="69" applyFont="1" applyBorder="1" applyAlignment="1">
      <alignment horizontal="left" vertical="center" shrinkToFit="1"/>
    </xf>
    <xf numFmtId="0" fontId="18" fillId="0" borderId="138" xfId="69" applyFont="1" applyBorder="1" applyAlignment="1">
      <alignment horizontal="left" vertical="center"/>
    </xf>
    <xf numFmtId="0" fontId="17" fillId="0" borderId="138" xfId="131" applyFont="1" applyBorder="1" applyAlignment="1">
      <alignment horizontal="left" vertical="center"/>
    </xf>
    <xf numFmtId="0" fontId="18" fillId="0" borderId="138" xfId="127" applyFont="1" applyBorder="1" applyAlignment="1">
      <alignment horizontal="left" vertical="center"/>
    </xf>
    <xf numFmtId="0" fontId="69" fillId="0" borderId="138" xfId="131" applyFont="1" applyBorder="1" applyAlignment="1">
      <alignment horizontal="left" vertical="center"/>
    </xf>
    <xf numFmtId="0" fontId="18" fillId="40" borderId="138" xfId="69" applyFont="1" applyFill="1" applyBorder="1" applyAlignment="1">
      <alignment horizontal="left" vertical="center" shrinkToFit="1"/>
    </xf>
    <xf numFmtId="0" fontId="135" fillId="0" borderId="194" xfId="69" applyFont="1" applyBorder="1" applyAlignment="1">
      <alignment horizontal="center" vertical="center"/>
    </xf>
    <xf numFmtId="0" fontId="33" fillId="0" borderId="18" xfId="136" applyFont="1" applyBorder="1" applyAlignment="1">
      <alignment horizontal="left" vertical="center" shrinkToFit="1"/>
    </xf>
    <xf numFmtId="1" fontId="18" fillId="0" borderId="18" xfId="136" applyNumberFormat="1" applyFont="1" applyBorder="1" applyAlignment="1">
      <alignment horizontal="center" vertical="center" shrinkToFit="1"/>
    </xf>
    <xf numFmtId="0" fontId="18" fillId="0" borderId="28" xfId="136" applyFont="1" applyBorder="1" applyAlignment="1">
      <alignment horizontal="center" vertical="center"/>
    </xf>
    <xf numFmtId="0" fontId="18" fillId="0" borderId="125" xfId="136" applyFont="1" applyBorder="1" applyAlignment="1">
      <alignment horizontal="center" vertical="center"/>
    </xf>
    <xf numFmtId="0" fontId="33" fillId="0" borderId="184" xfId="136" applyFont="1" applyBorder="1" applyAlignment="1">
      <alignment horizontal="left" vertical="center"/>
    </xf>
    <xf numFmtId="0" fontId="18" fillId="0" borderId="172" xfId="136" applyFont="1" applyBorder="1" applyAlignment="1">
      <alignment horizontal="center" vertical="center"/>
    </xf>
    <xf numFmtId="0" fontId="18" fillId="0" borderId="113" xfId="136" applyFont="1" applyBorder="1" applyAlignment="1">
      <alignment horizontal="center" vertical="center"/>
    </xf>
    <xf numFmtId="0" fontId="33" fillId="0" borderId="184" xfId="136" applyFont="1" applyBorder="1" applyAlignment="1">
      <alignment horizontal="left" vertical="center" shrinkToFit="1"/>
    </xf>
    <xf numFmtId="0" fontId="18" fillId="0" borderId="172" xfId="136" applyFont="1" applyBorder="1" applyAlignment="1">
      <alignment horizontal="center" vertical="center" shrinkToFit="1"/>
    </xf>
    <xf numFmtId="0" fontId="18" fillId="0" borderId="149" xfId="136" applyFont="1" applyBorder="1" applyAlignment="1">
      <alignment horizontal="center" vertical="center"/>
    </xf>
    <xf numFmtId="0" fontId="18" fillId="0" borderId="165" xfId="136" applyFont="1" applyBorder="1" applyAlignment="1">
      <alignment horizontal="center" vertical="center"/>
    </xf>
    <xf numFmtId="0" fontId="33" fillId="0" borderId="165" xfId="136" applyFont="1" applyBorder="1" applyAlignment="1">
      <alignment horizontal="left" vertical="center" shrinkToFit="1"/>
    </xf>
    <xf numFmtId="0" fontId="18" fillId="0" borderId="43" xfId="136" applyFont="1" applyBorder="1" applyAlignment="1">
      <alignment horizontal="center" vertical="center"/>
    </xf>
    <xf numFmtId="0" fontId="18" fillId="0" borderId="44" xfId="136" applyFont="1" applyBorder="1" applyAlignment="1">
      <alignment horizontal="center" vertical="center"/>
    </xf>
    <xf numFmtId="0" fontId="33" fillId="0" borderId="44" xfId="136" applyFont="1" applyBorder="1" applyAlignment="1">
      <alignment horizontal="left" vertical="center"/>
    </xf>
    <xf numFmtId="0" fontId="18" fillId="0" borderId="166" xfId="136" applyFont="1" applyBorder="1" applyAlignment="1">
      <alignment horizontal="center" vertical="center"/>
    </xf>
    <xf numFmtId="0" fontId="33" fillId="0" borderId="37" xfId="136" applyFont="1" applyBorder="1" applyAlignment="1">
      <alignment horizontal="left" vertical="center" shrinkToFit="1"/>
    </xf>
    <xf numFmtId="0" fontId="18" fillId="0" borderId="162" xfId="136" applyFont="1" applyBorder="1" applyAlignment="1">
      <alignment horizontal="center" vertical="center"/>
    </xf>
    <xf numFmtId="0" fontId="18" fillId="0" borderId="184" xfId="136" applyFont="1" applyBorder="1" applyAlignment="1">
      <alignment horizontal="center" vertical="center"/>
    </xf>
    <xf numFmtId="0" fontId="18" fillId="0" borderId="120" xfId="136" applyFont="1" applyBorder="1" applyAlignment="1">
      <alignment horizontal="center" vertical="center"/>
    </xf>
    <xf numFmtId="1" fontId="18" fillId="0" borderId="172" xfId="136" applyNumberFormat="1" applyFont="1" applyBorder="1" applyAlignment="1">
      <alignment horizontal="center" vertical="center" shrinkToFit="1"/>
    </xf>
    <xf numFmtId="0" fontId="18" fillId="0" borderId="149" xfId="136" applyFont="1" applyBorder="1" applyAlignment="1">
      <alignment horizontal="center" vertical="center" shrinkToFit="1"/>
    </xf>
    <xf numFmtId="0" fontId="18" fillId="0" borderId="165" xfId="136" applyFont="1" applyBorder="1" applyAlignment="1">
      <alignment horizontal="center" vertical="center" shrinkToFit="1"/>
    </xf>
    <xf numFmtId="0" fontId="33" fillId="0" borderId="165" xfId="136" applyFont="1" applyBorder="1" applyAlignment="1">
      <alignment horizontal="left" vertical="center"/>
    </xf>
    <xf numFmtId="0" fontId="18" fillId="0" borderId="178" xfId="136" applyFont="1" applyBorder="1" applyAlignment="1">
      <alignment horizontal="center" vertical="center"/>
    </xf>
    <xf numFmtId="0" fontId="33" fillId="0" borderId="44" xfId="136" applyFont="1" applyBorder="1" applyAlignment="1">
      <alignment horizontal="left" vertical="center" shrinkToFit="1"/>
    </xf>
    <xf numFmtId="0" fontId="18" fillId="0" borderId="45" xfId="136" applyFont="1" applyBorder="1" applyAlignment="1">
      <alignment horizontal="center" vertical="center" shrinkToFit="1"/>
    </xf>
    <xf numFmtId="0" fontId="18" fillId="0" borderId="165" xfId="136" applyFont="1" applyBorder="1" applyAlignment="1">
      <alignment horizontal="left" vertical="center" shrinkToFit="1"/>
    </xf>
    <xf numFmtId="0" fontId="18" fillId="0" borderId="69" xfId="127" applyFont="1" applyBorder="1" applyAlignment="1">
      <alignment horizontal="center" vertical="center" shrinkToFit="1"/>
    </xf>
    <xf numFmtId="0" fontId="18" fillId="0" borderId="50" xfId="127" applyFont="1" applyBorder="1" applyAlignment="1">
      <alignment horizontal="center" vertical="center" shrinkToFit="1"/>
    </xf>
    <xf numFmtId="0" fontId="33" fillId="0" borderId="50" xfId="136" applyFont="1" applyBorder="1" applyAlignment="1">
      <alignment horizontal="left" vertical="center" shrinkToFit="1"/>
    </xf>
    <xf numFmtId="0" fontId="18" fillId="0" borderId="50" xfId="69" applyFont="1" applyBorder="1" applyAlignment="1">
      <alignment horizontal="center" vertical="center" shrinkToFit="1"/>
    </xf>
    <xf numFmtId="1" fontId="18" fillId="0" borderId="50" xfId="127" applyNumberFormat="1" applyFont="1" applyBorder="1" applyAlignment="1">
      <alignment horizontal="center" vertical="center" shrinkToFit="1"/>
    </xf>
    <xf numFmtId="0" fontId="18" fillId="0" borderId="116" xfId="136" applyFont="1" applyBorder="1" applyAlignment="1">
      <alignment horizontal="center" vertical="center" shrinkToFit="1"/>
    </xf>
    <xf numFmtId="0" fontId="18" fillId="0" borderId="44" xfId="136" applyFont="1" applyBorder="1" applyAlignment="1">
      <alignment horizontal="center" vertical="center" shrinkToFit="1"/>
    </xf>
    <xf numFmtId="0" fontId="18" fillId="0" borderId="44" xfId="136" applyFont="1" applyBorder="1" applyAlignment="1">
      <alignment vertical="center" shrinkToFit="1"/>
    </xf>
    <xf numFmtId="0" fontId="18" fillId="0" borderId="117" xfId="136" applyFont="1" applyBorder="1" applyAlignment="1">
      <alignment horizontal="center" vertical="center"/>
    </xf>
    <xf numFmtId="0" fontId="69" fillId="0" borderId="165" xfId="136" applyFont="1" applyBorder="1" applyAlignment="1">
      <alignment horizontal="center" vertical="center"/>
    </xf>
    <xf numFmtId="0" fontId="18" fillId="0" borderId="113" xfId="136" applyFont="1" applyBorder="1" applyAlignment="1">
      <alignment horizontal="center" vertical="center" shrinkToFit="1"/>
    </xf>
    <xf numFmtId="0" fontId="18" fillId="0" borderId="39" xfId="136" applyFont="1" applyBorder="1" applyAlignment="1">
      <alignment horizontal="center" vertical="center"/>
    </xf>
    <xf numFmtId="0" fontId="18" fillId="0" borderId="191" xfId="136" applyFont="1" applyBorder="1" applyAlignment="1">
      <alignment horizontal="center" vertical="center"/>
    </xf>
    <xf numFmtId="0" fontId="18" fillId="0" borderId="41" xfId="136" applyFont="1" applyBorder="1" applyAlignment="1">
      <alignment horizontal="center" vertical="center" shrinkToFit="1"/>
    </xf>
    <xf numFmtId="0" fontId="18" fillId="0" borderId="184" xfId="136" applyFont="1" applyBorder="1" applyAlignment="1">
      <alignment horizontal="center" vertical="center" shrinkToFit="1"/>
    </xf>
    <xf numFmtId="0" fontId="18" fillId="0" borderId="179" xfId="136" applyFont="1" applyBorder="1" applyAlignment="1">
      <alignment horizontal="center" vertical="center"/>
    </xf>
    <xf numFmtId="0" fontId="18" fillId="0" borderId="43" xfId="127" applyFont="1" applyBorder="1" applyAlignment="1">
      <alignment horizontal="center" vertical="center"/>
    </xf>
    <xf numFmtId="0" fontId="18" fillId="0" borderId="180" xfId="136" applyFont="1" applyBorder="1" applyAlignment="1">
      <alignment horizontal="center" vertical="center" shrinkToFit="1"/>
    </xf>
    <xf numFmtId="0" fontId="18" fillId="0" borderId="106" xfId="136" applyFont="1" applyBorder="1" applyAlignment="1">
      <alignment horizontal="center" vertical="center"/>
    </xf>
    <xf numFmtId="0" fontId="18" fillId="0" borderId="162" xfId="136" applyFont="1" applyBorder="1" applyAlignment="1">
      <alignment horizontal="center" vertical="center" shrinkToFit="1"/>
    </xf>
    <xf numFmtId="0" fontId="18" fillId="0" borderId="181" xfId="136" applyFont="1" applyBorder="1" applyAlignment="1">
      <alignment horizontal="center" vertical="center" shrinkToFit="1"/>
    </xf>
    <xf numFmtId="0" fontId="18" fillId="0" borderId="15" xfId="136" applyFont="1" applyBorder="1" applyAlignment="1">
      <alignment horizontal="center" vertical="center" shrinkToFit="1"/>
    </xf>
    <xf numFmtId="0" fontId="18" fillId="0" borderId="179" xfId="69" applyFont="1" applyBorder="1" applyAlignment="1">
      <alignment horizontal="center" vertical="center"/>
    </xf>
    <xf numFmtId="0" fontId="18" fillId="0" borderId="149" xfId="69" applyFont="1" applyBorder="1" applyAlignment="1">
      <alignment horizontal="center" vertical="center"/>
    </xf>
    <xf numFmtId="0" fontId="18" fillId="0" borderId="177" xfId="69" applyFont="1" applyBorder="1" applyAlignment="1">
      <alignment horizontal="center" vertical="center"/>
    </xf>
    <xf numFmtId="0" fontId="18" fillId="0" borderId="192" xfId="127" applyFont="1" applyBorder="1" applyAlignment="1">
      <alignment horizontal="center" vertical="center"/>
    </xf>
    <xf numFmtId="0" fontId="33" fillId="0" borderId="132" xfId="136" applyFont="1" applyBorder="1" applyAlignment="1">
      <alignment horizontal="left" vertical="center" shrinkToFit="1"/>
    </xf>
    <xf numFmtId="0" fontId="18" fillId="0" borderId="182" xfId="69" applyFont="1" applyBorder="1" applyAlignment="1">
      <alignment horizontal="center" vertical="center"/>
    </xf>
    <xf numFmtId="0" fontId="18" fillId="0" borderId="192" xfId="69" applyFont="1" applyBorder="1" applyAlignment="1">
      <alignment horizontal="center" vertical="center" shrinkToFit="1"/>
    </xf>
    <xf numFmtId="0" fontId="33" fillId="0" borderId="132" xfId="136" applyFont="1" applyBorder="1" applyAlignment="1">
      <alignment horizontal="left" vertical="center"/>
    </xf>
    <xf numFmtId="0" fontId="18" fillId="0" borderId="135" xfId="136" applyFont="1" applyBorder="1" applyAlignment="1">
      <alignment horizontal="center" vertical="center" shrinkToFit="1"/>
    </xf>
    <xf numFmtId="0" fontId="18" fillId="0" borderId="172" xfId="123" applyFont="1" applyBorder="1" applyAlignment="1">
      <alignment horizontal="left" vertical="center" shrinkToFit="1"/>
    </xf>
    <xf numFmtId="1" fontId="18" fillId="0" borderId="184" xfId="136" applyNumberFormat="1" applyFont="1" applyBorder="1" applyAlignment="1">
      <alignment horizontal="center" vertical="center" shrinkToFit="1"/>
    </xf>
    <xf numFmtId="1" fontId="18" fillId="0" borderId="184" xfId="127" applyNumberFormat="1" applyFont="1" applyBorder="1" applyAlignment="1">
      <alignment horizontal="center" vertical="center" shrinkToFit="1"/>
    </xf>
    <xf numFmtId="0" fontId="18" fillId="0" borderId="184" xfId="136" applyFont="1" applyBorder="1" applyAlignment="1">
      <alignment horizontal="left" vertical="center" shrinkToFit="1"/>
    </xf>
    <xf numFmtId="0" fontId="18" fillId="0" borderId="184" xfId="136" applyFont="1" applyBorder="1" applyAlignment="1">
      <alignment vertical="center" shrinkToFit="1"/>
    </xf>
    <xf numFmtId="0" fontId="69" fillId="0" borderId="184" xfId="136" applyFont="1" applyBorder="1" applyAlignment="1">
      <alignment horizontal="center" vertical="center"/>
    </xf>
    <xf numFmtId="0" fontId="134" fillId="0" borderId="162" xfId="123" applyFont="1" applyBorder="1" applyAlignment="1">
      <alignment horizontal="left"/>
    </xf>
    <xf numFmtId="0" fontId="136" fillId="0" borderId="18" xfId="69" applyFont="1" applyBorder="1" applyAlignment="1">
      <alignment horizontal="center" vertical="center"/>
    </xf>
    <xf numFmtId="0" fontId="135" fillId="0" borderId="184" xfId="69" applyFont="1" applyBorder="1" applyAlignment="1">
      <alignment horizontal="center" vertical="center" wrapText="1"/>
    </xf>
    <xf numFmtId="0" fontId="18" fillId="0" borderId="184" xfId="136" applyFont="1" applyBorder="1" applyAlignment="1">
      <alignment horizontal="left" vertical="center"/>
    </xf>
    <xf numFmtId="0" fontId="69" fillId="0" borderId="184" xfId="136" applyFont="1" applyBorder="1" applyAlignment="1">
      <alignment horizontal="left" vertical="center"/>
    </xf>
    <xf numFmtId="0" fontId="17" fillId="35" borderId="49" xfId="0" applyFont="1" applyFill="1" applyBorder="1">
      <alignment vertical="center"/>
    </xf>
    <xf numFmtId="0" fontId="58" fillId="35" borderId="57" xfId="0" applyFont="1" applyFill="1" applyBorder="1">
      <alignment vertical="center"/>
    </xf>
    <xf numFmtId="0" fontId="69" fillId="35" borderId="57" xfId="0" applyFont="1" applyFill="1" applyBorder="1" applyAlignment="1">
      <alignment horizontal="center" vertical="center"/>
    </xf>
    <xf numFmtId="0" fontId="69" fillId="35" borderId="184" xfId="0" applyFont="1" applyFill="1" applyBorder="1" applyAlignment="1">
      <alignment horizontal="center" vertical="center"/>
    </xf>
    <xf numFmtId="0" fontId="58" fillId="35" borderId="57" xfId="0" applyFont="1" applyFill="1" applyBorder="1" applyAlignment="1">
      <alignment horizontal="left" vertical="center"/>
    </xf>
    <xf numFmtId="0" fontId="18" fillId="35" borderId="170" xfId="129" applyFont="1" applyFill="1" applyBorder="1" applyAlignment="1">
      <alignment horizontal="left" vertical="center" shrinkToFit="1"/>
    </xf>
    <xf numFmtId="0" fontId="68" fillId="35" borderId="57" xfId="0" applyFont="1" applyFill="1" applyBorder="1" applyAlignment="1">
      <alignment horizontal="center" vertical="center"/>
    </xf>
    <xf numFmtId="0" fontId="20" fillId="35" borderId="57" xfId="54" applyFont="1" applyFill="1" applyBorder="1" applyAlignment="1">
      <alignment vertical="center"/>
    </xf>
    <xf numFmtId="0" fontId="20" fillId="35" borderId="57" xfId="54" applyFont="1" applyFill="1" applyBorder="1" applyAlignment="1">
      <alignment vertical="center" shrinkToFit="1"/>
    </xf>
    <xf numFmtId="0" fontId="18" fillId="35" borderId="57" xfId="0" applyFont="1" applyFill="1" applyBorder="1" applyAlignment="1">
      <alignment horizontal="center" vertical="center"/>
    </xf>
    <xf numFmtId="0" fontId="79" fillId="0" borderId="184" xfId="0" applyFont="1" applyBorder="1">
      <alignment vertical="center"/>
    </xf>
    <xf numFmtId="0" fontId="63" fillId="0" borderId="57" xfId="0" applyFont="1" applyBorder="1" applyAlignment="1">
      <alignment horizontal="center" vertical="center"/>
    </xf>
    <xf numFmtId="20" fontId="69" fillId="0" borderId="0" xfId="0" applyNumberFormat="1" applyFont="1" applyAlignment="1">
      <alignment horizontal="center" vertical="center"/>
    </xf>
    <xf numFmtId="1" fontId="58" fillId="0" borderId="49" xfId="0" applyNumberFormat="1" applyFont="1" applyBorder="1" applyAlignment="1">
      <alignment horizontal="center" vertical="center"/>
    </xf>
    <xf numFmtId="0" fontId="58" fillId="40" borderId="56" xfId="0" applyFont="1" applyFill="1" applyBorder="1">
      <alignment vertical="center"/>
    </xf>
    <xf numFmtId="0" fontId="58" fillId="40" borderId="54" xfId="0" applyFont="1" applyFill="1" applyBorder="1" applyAlignment="1">
      <alignment horizontal="center" vertical="center"/>
    </xf>
    <xf numFmtId="0" fontId="116" fillId="35" borderId="171" xfId="58" applyFont="1" applyFill="1" applyBorder="1" applyAlignment="1">
      <alignment vertical="center"/>
    </xf>
    <xf numFmtId="24" fontId="116" fillId="35" borderId="171" xfId="58" applyNumberFormat="1" applyFont="1" applyFill="1" applyBorder="1" applyAlignment="1">
      <alignment vertical="center"/>
    </xf>
    <xf numFmtId="0" fontId="81" fillId="35" borderId="171" xfId="58" applyFont="1" applyFill="1" applyBorder="1" applyAlignment="1">
      <alignment vertical="center"/>
    </xf>
    <xf numFmtId="0" fontId="116" fillId="35" borderId="171" xfId="58" applyFont="1" applyFill="1" applyBorder="1"/>
    <xf numFmtId="0" fontId="81" fillId="35" borderId="171" xfId="58" applyFont="1" applyFill="1" applyBorder="1"/>
    <xf numFmtId="0" fontId="57" fillId="0" borderId="0" xfId="0" applyFont="1" applyAlignment="1">
      <alignment horizontal="center" vertical="center"/>
    </xf>
    <xf numFmtId="0" fontId="30" fillId="0" borderId="16" xfId="0" applyFont="1" applyBorder="1" applyAlignment="1">
      <alignment horizontal="center" vertical="center"/>
    </xf>
    <xf numFmtId="0" fontId="30" fillId="0" borderId="5" xfId="0" applyFont="1" applyBorder="1" applyAlignment="1">
      <alignment horizontal="center" vertical="center"/>
    </xf>
    <xf numFmtId="0" fontId="30" fillId="0" borderId="17" xfId="0" applyFont="1" applyBorder="1" applyAlignment="1">
      <alignment horizontal="center" vertical="center"/>
    </xf>
    <xf numFmtId="0" fontId="104" fillId="0" borderId="24" xfId="0" applyFont="1" applyBorder="1" applyAlignment="1">
      <alignment horizontal="center" vertical="center"/>
    </xf>
    <xf numFmtId="0" fontId="104" fillId="0" borderId="4" xfId="0" applyFont="1" applyBorder="1" applyAlignment="1">
      <alignment horizontal="center" vertical="center"/>
    </xf>
    <xf numFmtId="0" fontId="104" fillId="0" borderId="19" xfId="0" applyFont="1" applyBorder="1" applyAlignment="1">
      <alignment horizontal="center" vertical="center"/>
    </xf>
    <xf numFmtId="0" fontId="104" fillId="0" borderId="16" xfId="0" applyFont="1" applyBorder="1" applyAlignment="1">
      <alignment horizontal="center" vertical="center"/>
    </xf>
    <xf numFmtId="20" fontId="136" fillId="0" borderId="93" xfId="69" applyNumberFormat="1" applyFont="1" applyBorder="1" applyAlignment="1">
      <alignment horizontal="center" vertical="center" wrapText="1"/>
    </xf>
    <xf numFmtId="0" fontId="7" fillId="0" borderId="93" xfId="126" applyBorder="1" applyAlignment="1">
      <alignment horizontal="center" vertical="center" wrapText="1"/>
    </xf>
    <xf numFmtId="0" fontId="7" fillId="0" borderId="94" xfId="126" applyBorder="1" applyAlignment="1">
      <alignment horizontal="center" vertical="center" wrapText="1"/>
    </xf>
    <xf numFmtId="20" fontId="136" fillId="0" borderId="80" xfId="69" applyNumberFormat="1" applyFont="1" applyBorder="1" applyAlignment="1">
      <alignment horizontal="center" vertical="center" wrapText="1"/>
    </xf>
    <xf numFmtId="20" fontId="136" fillId="0" borderId="84" xfId="69" applyNumberFormat="1" applyFont="1" applyBorder="1" applyAlignment="1">
      <alignment horizontal="center" vertical="center" wrapText="1"/>
    </xf>
    <xf numFmtId="0" fontId="7" fillId="0" borderId="84" xfId="126" applyBorder="1" applyAlignment="1">
      <alignment horizontal="center" vertical="center" wrapText="1"/>
    </xf>
    <xf numFmtId="0" fontId="7" fillId="0" borderId="88" xfId="126" applyBorder="1" applyAlignment="1">
      <alignment horizontal="center" vertical="center" wrapText="1"/>
    </xf>
    <xf numFmtId="184" fontId="18" fillId="0" borderId="42" xfId="69" applyNumberFormat="1" applyFont="1" applyBorder="1" applyAlignment="1">
      <alignment horizontal="left" wrapText="1"/>
    </xf>
    <xf numFmtId="0" fontId="7" fillId="0" borderId="42" xfId="126" applyBorder="1" applyAlignment="1">
      <alignment horizontal="left" wrapText="1"/>
    </xf>
    <xf numFmtId="0" fontId="30" fillId="41" borderId="66" xfId="69" applyFont="1" applyFill="1" applyBorder="1" applyAlignment="1">
      <alignment horizontal="left" vertical="center" wrapText="1"/>
    </xf>
    <xf numFmtId="0" fontId="30" fillId="41" borderId="3" xfId="69" applyFont="1" applyFill="1" applyBorder="1" applyAlignment="1">
      <alignment horizontal="left" vertical="center" wrapText="1"/>
    </xf>
    <xf numFmtId="0" fontId="30" fillId="41" borderId="67" xfId="69" applyFont="1" applyFill="1" applyBorder="1" applyAlignment="1">
      <alignment horizontal="left" vertical="center" wrapText="1"/>
    </xf>
    <xf numFmtId="0" fontId="30" fillId="42" borderId="3" xfId="69" applyFont="1" applyFill="1" applyBorder="1" applyAlignment="1">
      <alignment horizontal="left" vertical="center" wrapText="1"/>
    </xf>
    <xf numFmtId="0" fontId="30" fillId="42" borderId="67" xfId="69" applyFont="1" applyFill="1" applyBorder="1" applyAlignment="1">
      <alignment horizontal="left" vertical="center" wrapText="1"/>
    </xf>
    <xf numFmtId="0" fontId="135" fillId="0" borderId="69" xfId="69" applyFont="1" applyBorder="1" applyAlignment="1">
      <alignment horizontal="center" vertical="center"/>
    </xf>
    <xf numFmtId="0" fontId="135" fillId="0" borderId="50" xfId="69" applyFont="1" applyBorder="1" applyAlignment="1">
      <alignment horizontal="center" vertical="center"/>
    </xf>
    <xf numFmtId="184" fontId="18" fillId="0" borderId="0" xfId="69" applyNumberFormat="1" applyFont="1" applyAlignment="1">
      <alignment horizontal="left" wrapText="1"/>
    </xf>
    <xf numFmtId="0" fontId="6" fillId="0" borderId="0" xfId="129" applyAlignment="1">
      <alignment horizontal="left" wrapText="1"/>
    </xf>
    <xf numFmtId="0" fontId="30" fillId="41" borderId="101" xfId="69" applyFont="1" applyFill="1" applyBorder="1" applyAlignment="1">
      <alignment horizontal="left" vertical="center" wrapText="1"/>
    </xf>
    <xf numFmtId="0" fontId="30" fillId="41" borderId="102" xfId="69" applyFont="1" applyFill="1" applyBorder="1" applyAlignment="1">
      <alignment horizontal="left" vertical="center" wrapText="1"/>
    </xf>
    <xf numFmtId="0" fontId="30" fillId="41" borderId="103" xfId="69" applyFont="1" applyFill="1" applyBorder="1" applyAlignment="1">
      <alignment horizontal="left" vertical="center" wrapText="1"/>
    </xf>
    <xf numFmtId="0" fontId="30" fillId="42" borderId="102" xfId="69" applyFont="1" applyFill="1" applyBorder="1" applyAlignment="1">
      <alignment horizontal="left" vertical="center" wrapText="1"/>
    </xf>
    <xf numFmtId="0" fontId="30" fillId="42" borderId="104" xfId="69" applyFont="1" applyFill="1" applyBorder="1" applyAlignment="1">
      <alignment horizontal="left" vertical="center" wrapText="1"/>
    </xf>
    <xf numFmtId="20" fontId="136" fillId="0" borderId="110" xfId="69" applyNumberFormat="1" applyFont="1" applyBorder="1" applyAlignment="1">
      <alignment horizontal="center" vertical="center" wrapText="1"/>
    </xf>
    <xf numFmtId="0" fontId="155" fillId="0" borderId="110" xfId="129" applyFont="1" applyBorder="1" applyAlignment="1">
      <alignment horizontal="center" vertical="center" wrapText="1"/>
    </xf>
    <xf numFmtId="0" fontId="155" fillId="0" borderId="115" xfId="129" applyFont="1" applyBorder="1" applyAlignment="1">
      <alignment horizontal="center" vertical="center" wrapText="1"/>
    </xf>
    <xf numFmtId="0" fontId="155" fillId="0" borderId="93" xfId="129" applyFont="1" applyBorder="1" applyAlignment="1">
      <alignment horizontal="center" vertical="center" wrapText="1"/>
    </xf>
    <xf numFmtId="0" fontId="155" fillId="0" borderId="94" xfId="129" applyFont="1" applyBorder="1" applyAlignment="1">
      <alignment horizontal="center" vertical="center" wrapText="1"/>
    </xf>
    <xf numFmtId="0" fontId="155" fillId="0" borderId="130" xfId="129" applyFont="1" applyBorder="1" applyAlignment="1">
      <alignment horizontal="center" vertical="center" wrapText="1"/>
    </xf>
    <xf numFmtId="0" fontId="155" fillId="0" borderId="134" xfId="129" applyFont="1" applyBorder="1" applyAlignment="1">
      <alignment horizontal="center" vertical="center" wrapText="1"/>
    </xf>
    <xf numFmtId="0" fontId="155" fillId="0" borderId="126" xfId="129" applyFont="1" applyBorder="1" applyAlignment="1">
      <alignment horizontal="center" vertical="center" wrapText="1"/>
    </xf>
    <xf numFmtId="0" fontId="155" fillId="0" borderId="128" xfId="129" applyFont="1" applyBorder="1" applyAlignment="1">
      <alignment horizontal="center" vertical="center" wrapText="1"/>
    </xf>
    <xf numFmtId="0" fontId="155" fillId="0" borderId="110" xfId="131" applyFont="1" applyBorder="1" applyAlignment="1">
      <alignment horizontal="center" vertical="center" wrapText="1"/>
    </xf>
    <xf numFmtId="0" fontId="155" fillId="0" borderId="130" xfId="131" applyFont="1" applyBorder="1" applyAlignment="1">
      <alignment horizontal="center" vertical="center" wrapText="1"/>
    </xf>
    <xf numFmtId="0" fontId="155" fillId="0" borderId="93" xfId="131" applyFont="1" applyBorder="1" applyAlignment="1">
      <alignment horizontal="center" vertical="center" wrapText="1"/>
    </xf>
    <xf numFmtId="0" fontId="155" fillId="0" borderId="134" xfId="131" applyFont="1" applyBorder="1" applyAlignment="1">
      <alignment horizontal="center" vertical="center" wrapText="1"/>
    </xf>
    <xf numFmtId="0" fontId="155" fillId="0" borderId="115" xfId="131" applyFont="1" applyBorder="1" applyAlignment="1">
      <alignment horizontal="center" vertical="center" wrapText="1"/>
    </xf>
    <xf numFmtId="0" fontId="155" fillId="0" borderId="94" xfId="131" applyFont="1" applyBorder="1" applyAlignment="1">
      <alignment horizontal="center" vertical="center" wrapText="1"/>
    </xf>
    <xf numFmtId="0" fontId="155" fillId="0" borderId="153" xfId="131" applyFont="1" applyBorder="1" applyAlignment="1">
      <alignment horizontal="center" vertical="center" wrapText="1"/>
    </xf>
    <xf numFmtId="0" fontId="155" fillId="0" borderId="154" xfId="131" applyFont="1" applyBorder="1" applyAlignment="1">
      <alignment horizontal="center" vertical="center" wrapText="1"/>
    </xf>
    <xf numFmtId="184" fontId="18" fillId="0" borderId="140" xfId="69" applyNumberFormat="1" applyFont="1" applyBorder="1" applyAlignment="1">
      <alignment horizontal="center" wrapText="1"/>
    </xf>
    <xf numFmtId="0" fontId="5" fillId="0" borderId="140" xfId="131" applyBorder="1" applyAlignment="1">
      <alignment horizontal="center" wrapText="1"/>
    </xf>
    <xf numFmtId="0" fontId="30" fillId="42" borderId="141" xfId="69" applyFont="1" applyFill="1" applyBorder="1" applyAlignment="1">
      <alignment horizontal="left" vertical="center" wrapText="1"/>
    </xf>
    <xf numFmtId="0" fontId="30" fillId="42" borderId="142" xfId="69" applyFont="1" applyFill="1" applyBorder="1" applyAlignment="1">
      <alignment horizontal="left" vertical="center" wrapText="1"/>
    </xf>
    <xf numFmtId="0" fontId="30" fillId="42" borderId="143" xfId="69" applyFont="1" applyFill="1" applyBorder="1" applyAlignment="1">
      <alignment horizontal="left" vertical="center" wrapText="1"/>
    </xf>
    <xf numFmtId="0" fontId="155" fillId="0" borderId="110" xfId="132" applyFont="1" applyBorder="1" applyAlignment="1">
      <alignment horizontal="center" vertical="center" wrapText="1"/>
    </xf>
    <xf numFmtId="0" fontId="155" fillId="0" borderId="130" xfId="132" applyFont="1" applyBorder="1" applyAlignment="1">
      <alignment horizontal="center" vertical="center" wrapText="1"/>
    </xf>
    <xf numFmtId="0" fontId="155" fillId="0" borderId="93" xfId="132" applyFont="1" applyBorder="1" applyAlignment="1">
      <alignment horizontal="center" vertical="center" wrapText="1"/>
    </xf>
    <xf numFmtId="0" fontId="155" fillId="0" borderId="134" xfId="132" applyFont="1" applyBorder="1" applyAlignment="1">
      <alignment horizontal="center" vertical="center" wrapText="1"/>
    </xf>
    <xf numFmtId="0" fontId="155" fillId="0" borderId="115" xfId="132" applyFont="1" applyBorder="1" applyAlignment="1">
      <alignment horizontal="center" vertical="center" wrapText="1"/>
    </xf>
    <xf numFmtId="0" fontId="155" fillId="0" borderId="94" xfId="132" applyFont="1" applyBorder="1" applyAlignment="1">
      <alignment horizontal="center" vertical="center" wrapText="1"/>
    </xf>
    <xf numFmtId="0" fontId="155" fillId="0" borderId="167" xfId="132" applyFont="1" applyBorder="1" applyAlignment="1">
      <alignment horizontal="center" vertical="center" wrapText="1"/>
    </xf>
    <xf numFmtId="0" fontId="155" fillId="0" borderId="169" xfId="132" applyFont="1" applyBorder="1" applyAlignment="1">
      <alignment horizontal="center" vertical="center" wrapText="1"/>
    </xf>
    <xf numFmtId="0" fontId="4" fillId="0" borderId="140" xfId="132" applyBorder="1" applyAlignment="1">
      <alignment horizontal="center" wrapText="1"/>
    </xf>
    <xf numFmtId="0" fontId="30" fillId="42" borderId="159" xfId="69" applyFont="1" applyFill="1" applyBorder="1" applyAlignment="1">
      <alignment horizontal="left" vertical="center" wrapText="1"/>
    </xf>
    <xf numFmtId="0" fontId="155" fillId="0" borderId="110" xfId="134" applyFont="1" applyBorder="1" applyAlignment="1">
      <alignment horizontal="center" vertical="center" wrapText="1"/>
    </xf>
    <xf numFmtId="0" fontId="155" fillId="0" borderId="115" xfId="134" applyFont="1" applyBorder="1" applyAlignment="1">
      <alignment horizontal="center" vertical="center" wrapText="1"/>
    </xf>
    <xf numFmtId="0" fontId="155" fillId="0" borderId="93" xfId="134" applyFont="1" applyBorder="1" applyAlignment="1">
      <alignment horizontal="center" vertical="center" wrapText="1"/>
    </xf>
    <xf numFmtId="0" fontId="155" fillId="0" borderId="94" xfId="134" applyFont="1" applyBorder="1" applyAlignment="1">
      <alignment horizontal="center" vertical="center" wrapText="1"/>
    </xf>
    <xf numFmtId="0" fontId="3" fillId="0" borderId="140" xfId="134" applyBorder="1" applyAlignment="1">
      <alignment horizontal="center" wrapText="1"/>
    </xf>
    <xf numFmtId="0" fontId="30" fillId="41" borderId="173" xfId="69" applyFont="1" applyFill="1" applyBorder="1" applyAlignment="1">
      <alignment horizontal="left" vertical="center" wrapText="1"/>
    </xf>
    <xf numFmtId="0" fontId="30" fillId="41" borderId="142" xfId="69" applyFont="1" applyFill="1" applyBorder="1" applyAlignment="1">
      <alignment horizontal="left" vertical="center" wrapText="1"/>
    </xf>
    <xf numFmtId="0" fontId="3" fillId="0" borderId="174" xfId="134" applyBorder="1" applyAlignment="1">
      <alignment horizontal="left" vertical="center" wrapText="1"/>
    </xf>
    <xf numFmtId="0" fontId="155" fillId="0" borderId="130" xfId="134" applyFont="1" applyBorder="1" applyAlignment="1">
      <alignment horizontal="center" vertical="center" wrapText="1"/>
    </xf>
    <xf numFmtId="0" fontId="155" fillId="0" borderId="134" xfId="134" applyFont="1" applyBorder="1" applyAlignment="1">
      <alignment horizontal="center" vertical="center" wrapText="1"/>
    </xf>
    <xf numFmtId="0" fontId="155" fillId="0" borderId="110" xfId="136" applyFont="1" applyBorder="1" applyAlignment="1">
      <alignment horizontal="center" vertical="center" wrapText="1"/>
    </xf>
    <xf numFmtId="0" fontId="155" fillId="0" borderId="115" xfId="136" applyFont="1" applyBorder="1" applyAlignment="1">
      <alignment horizontal="center" vertical="center" wrapText="1"/>
    </xf>
    <xf numFmtId="0" fontId="155" fillId="0" borderId="93" xfId="136" applyFont="1" applyBorder="1" applyAlignment="1">
      <alignment horizontal="center" vertical="center" wrapText="1"/>
    </xf>
    <xf numFmtId="0" fontId="155" fillId="0" borderId="94" xfId="136" applyFont="1" applyBorder="1" applyAlignment="1">
      <alignment horizontal="center" vertical="center" wrapText="1"/>
    </xf>
    <xf numFmtId="0" fontId="155" fillId="0" borderId="130" xfId="136" applyFont="1" applyBorder="1" applyAlignment="1">
      <alignment horizontal="center" vertical="center" wrapText="1"/>
    </xf>
    <xf numFmtId="0" fontId="155" fillId="0" borderId="134" xfId="136" applyFont="1" applyBorder="1" applyAlignment="1">
      <alignment horizontal="center" vertical="center" wrapText="1"/>
    </xf>
    <xf numFmtId="0" fontId="135" fillId="0" borderId="184" xfId="69" applyFont="1" applyBorder="1" applyAlignment="1">
      <alignment horizontal="center" vertical="center"/>
    </xf>
    <xf numFmtId="20" fontId="136" fillId="0" borderId="169" xfId="69" applyNumberFormat="1" applyFont="1" applyBorder="1" applyAlignment="1">
      <alignment horizontal="center" vertical="center" wrapText="1"/>
    </xf>
    <xf numFmtId="0" fontId="1" fillId="0" borderId="84" xfId="136" applyBorder="1" applyAlignment="1">
      <alignment horizontal="center" vertical="center" wrapText="1"/>
    </xf>
    <xf numFmtId="0" fontId="1" fillId="0" borderId="88" xfId="136" applyBorder="1" applyAlignment="1">
      <alignment horizontal="center" vertical="center" wrapText="1"/>
    </xf>
    <xf numFmtId="0" fontId="155" fillId="0" borderId="167" xfId="136" applyFont="1" applyBorder="1" applyAlignment="1">
      <alignment horizontal="center" vertical="center" wrapText="1"/>
    </xf>
    <xf numFmtId="0" fontId="155" fillId="0" borderId="169" xfId="136" applyFont="1" applyBorder="1" applyAlignment="1">
      <alignment horizontal="center" vertical="center" wrapText="1"/>
    </xf>
    <xf numFmtId="0" fontId="1" fillId="0" borderId="140" xfId="136" applyBorder="1" applyAlignment="1">
      <alignment horizontal="center" wrapText="1"/>
    </xf>
    <xf numFmtId="0" fontId="1" fillId="0" borderId="174" xfId="136" applyBorder="1" applyAlignment="1">
      <alignment horizontal="left" vertical="center" wrapText="1"/>
    </xf>
    <xf numFmtId="0" fontId="135" fillId="0" borderId="186" xfId="69" applyFont="1" applyBorder="1" applyAlignment="1">
      <alignment horizontal="center" vertical="center"/>
    </xf>
    <xf numFmtId="0" fontId="135" fillId="0" borderId="187" xfId="69" applyFont="1" applyBorder="1" applyAlignment="1">
      <alignment horizontal="center" vertical="center"/>
    </xf>
    <xf numFmtId="0" fontId="155" fillId="0" borderId="110" xfId="135" applyFont="1" applyBorder="1" applyAlignment="1">
      <alignment horizontal="center" vertical="center" wrapText="1"/>
    </xf>
    <xf numFmtId="0" fontId="155" fillId="0" borderId="115" xfId="135" applyFont="1" applyBorder="1" applyAlignment="1">
      <alignment horizontal="center" vertical="center" wrapText="1"/>
    </xf>
    <xf numFmtId="0" fontId="155" fillId="0" borderId="93" xfId="135" applyFont="1" applyBorder="1" applyAlignment="1">
      <alignment horizontal="center" vertical="center" wrapText="1"/>
    </xf>
    <xf numFmtId="0" fontId="155" fillId="0" borderId="94" xfId="135" applyFont="1" applyBorder="1" applyAlignment="1">
      <alignment horizontal="center" vertical="center" wrapText="1"/>
    </xf>
    <xf numFmtId="0" fontId="155" fillId="0" borderId="130" xfId="135" applyFont="1" applyBorder="1" applyAlignment="1">
      <alignment horizontal="center" vertical="center" wrapText="1"/>
    </xf>
    <xf numFmtId="0" fontId="155" fillId="0" borderId="134" xfId="135" applyFont="1" applyBorder="1" applyAlignment="1">
      <alignment horizontal="center" vertical="center" wrapText="1"/>
    </xf>
    <xf numFmtId="0" fontId="2" fillId="0" borderId="84" xfId="135" applyBorder="1" applyAlignment="1">
      <alignment horizontal="center" vertical="center" wrapText="1"/>
    </xf>
    <xf numFmtId="0" fontId="2" fillId="0" borderId="88" xfId="135" applyBorder="1" applyAlignment="1">
      <alignment horizontal="center" vertical="center" wrapText="1"/>
    </xf>
    <xf numFmtId="0" fontId="155" fillId="0" borderId="167" xfId="135" applyFont="1" applyBorder="1" applyAlignment="1">
      <alignment horizontal="center" vertical="center" wrapText="1"/>
    </xf>
    <xf numFmtId="0" fontId="155" fillId="0" borderId="169" xfId="135" applyFont="1" applyBorder="1" applyAlignment="1">
      <alignment horizontal="center" vertical="center" wrapText="1"/>
    </xf>
    <xf numFmtId="0" fontId="2" fillId="0" borderId="140" xfId="135" applyBorder="1" applyAlignment="1">
      <alignment horizontal="center" wrapText="1"/>
    </xf>
    <xf numFmtId="0" fontId="2" fillId="0" borderId="174" xfId="135" applyBorder="1" applyAlignment="1">
      <alignment horizontal="left" vertical="center" wrapText="1"/>
    </xf>
    <xf numFmtId="0" fontId="55" fillId="0" borderId="60" xfId="0" applyNumberFormat="1" applyFont="1" applyBorder="1" applyAlignment="1"/>
    <xf numFmtId="0" fontId="20" fillId="40" borderId="162" xfId="0" applyNumberFormat="1" applyFont="1" applyFill="1" applyBorder="1" applyAlignment="1">
      <alignment horizontal="right" vertical="center"/>
    </xf>
    <xf numFmtId="0" fontId="20" fillId="40" borderId="162" xfId="0" applyFont="1" applyFill="1" applyBorder="1" applyAlignment="1">
      <alignment horizontal="right" vertical="center"/>
    </xf>
    <xf numFmtId="0" fontId="55" fillId="0" borderId="184" xfId="0" applyFont="1" applyBorder="1" applyAlignment="1"/>
    <xf numFmtId="0" fontId="55" fillId="0" borderId="184" xfId="0" applyFont="1" applyBorder="1" applyAlignment="1">
      <alignment horizontal="right"/>
    </xf>
    <xf numFmtId="0" fontId="17" fillId="40" borderId="49" xfId="0" applyFont="1" applyFill="1" applyBorder="1" applyAlignment="1">
      <alignment horizontal="center" vertical="center"/>
    </xf>
    <xf numFmtId="0" fontId="180" fillId="40" borderId="171" xfId="134" applyFont="1" applyFill="1" applyBorder="1" applyAlignment="1">
      <alignment horizontal="left" vertical="center" shrinkToFit="1"/>
    </xf>
    <xf numFmtId="0" fontId="72" fillId="0" borderId="0" xfId="0" applyFont="1" applyAlignment="1">
      <alignment horizontal="center" vertical="center"/>
    </xf>
    <xf numFmtId="0" fontId="181" fillId="40" borderId="5" xfId="0" applyFont="1" applyFill="1" applyBorder="1" applyAlignment="1">
      <alignment horizontal="center"/>
    </xf>
    <xf numFmtId="0" fontId="81" fillId="40" borderId="184" xfId="58" applyFont="1" applyFill="1" applyBorder="1" applyAlignment="1">
      <alignment vertical="center"/>
    </xf>
  </cellXfs>
  <cellStyles count="137">
    <cellStyle name="20% - Accent1 2" xfId="74" xr:uid="{00000000-0005-0000-0000-000000000000}"/>
    <cellStyle name="20% - Accent2 2" xfId="75" xr:uid="{00000000-0005-0000-0000-000001000000}"/>
    <cellStyle name="20% - Accent3 2" xfId="76" xr:uid="{00000000-0005-0000-0000-000002000000}"/>
    <cellStyle name="20% - Accent4 2" xfId="77" xr:uid="{00000000-0005-0000-0000-000003000000}"/>
    <cellStyle name="20% - Accent5 2" xfId="78" xr:uid="{00000000-0005-0000-0000-000004000000}"/>
    <cellStyle name="20% - Accent6 2" xfId="79" xr:uid="{00000000-0005-0000-0000-00000500000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Accent1 2" xfId="80" xr:uid="{00000000-0005-0000-0000-00000C000000}"/>
    <cellStyle name="40% - Accent2 2" xfId="81" xr:uid="{00000000-0005-0000-0000-00000D000000}"/>
    <cellStyle name="40% - Accent3 2" xfId="82" xr:uid="{00000000-0005-0000-0000-00000E000000}"/>
    <cellStyle name="40% - Accent4 2" xfId="83" xr:uid="{00000000-0005-0000-0000-00000F000000}"/>
    <cellStyle name="40% - Accent5 2" xfId="84" xr:uid="{00000000-0005-0000-0000-000010000000}"/>
    <cellStyle name="40% - Accent6 2" xfId="85" xr:uid="{00000000-0005-0000-0000-000011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Accent1 2" xfId="86" xr:uid="{00000000-0005-0000-0000-000018000000}"/>
    <cellStyle name="60% - Accent2 2" xfId="87" xr:uid="{00000000-0005-0000-0000-000019000000}"/>
    <cellStyle name="60% - Accent3 2" xfId="88" xr:uid="{00000000-0005-0000-0000-00001A000000}"/>
    <cellStyle name="60% - Accent4 2" xfId="89" xr:uid="{00000000-0005-0000-0000-00001B000000}"/>
    <cellStyle name="60% - Accent5 2" xfId="90" xr:uid="{00000000-0005-0000-0000-00001C000000}"/>
    <cellStyle name="60% - Accent6 2" xfId="91" xr:uid="{00000000-0005-0000-0000-00001D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Accent1 2" xfId="94" xr:uid="{00000000-0005-0000-0000-000024000000}"/>
    <cellStyle name="Accent2 2" xfId="95" xr:uid="{00000000-0005-0000-0000-000025000000}"/>
    <cellStyle name="Accent3 2" xfId="96" xr:uid="{00000000-0005-0000-0000-000026000000}"/>
    <cellStyle name="Accent4 2" xfId="97" xr:uid="{00000000-0005-0000-0000-000027000000}"/>
    <cellStyle name="Accent5 2" xfId="98" xr:uid="{00000000-0005-0000-0000-000028000000}"/>
    <cellStyle name="Accent6 2" xfId="99" xr:uid="{00000000-0005-0000-0000-000029000000}"/>
    <cellStyle name="Bad 2" xfId="105" xr:uid="{00000000-0005-0000-0000-00002A000000}"/>
    <cellStyle name="Calc Currency (0)" xfId="19" xr:uid="{00000000-0005-0000-0000-000012000000}"/>
    <cellStyle name="Calc Currency (0) 2" xfId="92" xr:uid="{00000000-0005-0000-0000-00002B000000}"/>
    <cellStyle name="Calculation 2" xfId="106" xr:uid="{00000000-0005-0000-0000-00002C000000}"/>
    <cellStyle name="Check Cell 2" xfId="101" xr:uid="{00000000-0005-0000-0000-00002D000000}"/>
    <cellStyle name="Comma  - Style1" xfId="20" xr:uid="{00000000-0005-0000-0000-000013000000}"/>
    <cellStyle name="Comma  - Style2" xfId="21" xr:uid="{00000000-0005-0000-0000-000014000000}"/>
    <cellStyle name="Comma  - Style3" xfId="22" xr:uid="{00000000-0005-0000-0000-000015000000}"/>
    <cellStyle name="Comma  - Style4" xfId="23" xr:uid="{00000000-0005-0000-0000-000016000000}"/>
    <cellStyle name="Comma  - Style5" xfId="24" xr:uid="{00000000-0005-0000-0000-000017000000}"/>
    <cellStyle name="Comma  - Style6" xfId="25" xr:uid="{00000000-0005-0000-0000-000018000000}"/>
    <cellStyle name="Comma  - Style7" xfId="26" xr:uid="{00000000-0005-0000-0000-000019000000}"/>
    <cellStyle name="Comma  - Style8" xfId="27" xr:uid="{00000000-0005-0000-0000-00001A000000}"/>
    <cellStyle name="custom" xfId="28" xr:uid="{00000000-0005-0000-0000-00001B000000}"/>
    <cellStyle name="Explanatory Text 2" xfId="114" xr:uid="{00000000-0005-0000-0000-000037000000}"/>
    <cellStyle name="Good 2" xfId="117" xr:uid="{00000000-0005-0000-0000-000038000000}"/>
    <cellStyle name="Grey" xfId="29" xr:uid="{00000000-0005-0000-0000-00001C000000}"/>
    <cellStyle name="Header1" xfId="30" xr:uid="{00000000-0005-0000-0000-00001D000000}"/>
    <cellStyle name="Header2" xfId="31" xr:uid="{00000000-0005-0000-0000-00001E000000}"/>
    <cellStyle name="Heading 1 2" xfId="108" xr:uid="{00000000-0005-0000-0000-00003C000000}"/>
    <cellStyle name="Heading 2 2" xfId="109" xr:uid="{00000000-0005-0000-0000-00003D000000}"/>
    <cellStyle name="Heading 3 2" xfId="110" xr:uid="{00000000-0005-0000-0000-00003E000000}"/>
    <cellStyle name="Heading 4 2" xfId="111" xr:uid="{00000000-0005-0000-0000-00003F000000}"/>
    <cellStyle name="Input [yellow]" xfId="33" xr:uid="{00000000-0005-0000-0000-000020000000}"/>
    <cellStyle name="Input 2" xfId="115" xr:uid="{00000000-0005-0000-0000-000042000000}"/>
    <cellStyle name="Linked Cell 2" xfId="104" xr:uid="{00000000-0005-0000-0000-000043000000}"/>
    <cellStyle name="Neutral 2" xfId="102" xr:uid="{00000000-0005-0000-0000-000044000000}"/>
    <cellStyle name="no dec" xfId="34" xr:uid="{00000000-0005-0000-0000-000021000000}"/>
    <cellStyle name="Normal - Style1" xfId="35" xr:uid="{00000000-0005-0000-0000-000023000000}"/>
    <cellStyle name="Normal 2" xfId="36" xr:uid="{00000000-0005-0000-0000-000024000000}"/>
    <cellStyle name="Normal 3" xfId="93" xr:uid="{00000000-0005-0000-0000-000049000000}"/>
    <cellStyle name="Normal 4" xfId="69" xr:uid="{00000000-0005-0000-0000-000025000000}"/>
    <cellStyle name="Normal 5" xfId="70" xr:uid="{00000000-0005-0000-0000-000026000000}"/>
    <cellStyle name="Normal 6" xfId="72" xr:uid="{00000000-0005-0000-0000-000027000000}"/>
    <cellStyle name="Normal 6 2" xfId="133" xr:uid="{8C5938D5-F157-466B-8856-946E9EA38EE0}"/>
    <cellStyle name="Normal 7" xfId="71" xr:uid="{00000000-0005-0000-0000-000028000000}"/>
    <cellStyle name="Normal 8" xfId="118" xr:uid="{00000000-0005-0000-0000-00004E000000}"/>
    <cellStyle name="Note 2" xfId="103" xr:uid="{00000000-0005-0000-0000-00004F000000}"/>
    <cellStyle name="Output 2" xfId="113" xr:uid="{00000000-0005-0000-0000-000050000000}"/>
    <cellStyle name="Percent [2]" xfId="37" xr:uid="{00000000-0005-0000-0000-000029000000}"/>
    <cellStyle name="PIVOT" xfId="38" xr:uid="{00000000-0005-0000-0000-00002A000000}"/>
    <cellStyle name="Title 2" xfId="100" xr:uid="{00000000-0005-0000-0000-000053000000}"/>
    <cellStyle name="Total 2" xfId="112" xr:uid="{00000000-0005-0000-0000-000054000000}"/>
    <cellStyle name="Warning Text 2" xfId="107" xr:uid="{00000000-0005-0000-0000-000055000000}"/>
    <cellStyle name="アクセント 1 2" xfId="39" xr:uid="{00000000-0005-0000-0000-00002B000000}"/>
    <cellStyle name="アクセント 2 2" xfId="40" xr:uid="{00000000-0005-0000-0000-00002C000000}"/>
    <cellStyle name="アクセント 3 2" xfId="41" xr:uid="{00000000-0005-0000-0000-00002D000000}"/>
    <cellStyle name="アクセント 4 2" xfId="42" xr:uid="{00000000-0005-0000-0000-00002E000000}"/>
    <cellStyle name="アクセント 5 2" xfId="43" xr:uid="{00000000-0005-0000-0000-00002F000000}"/>
    <cellStyle name="アクセント 6 2" xfId="44" xr:uid="{00000000-0005-0000-0000-000030000000}"/>
    <cellStyle name="タイトル 2" xfId="45" xr:uid="{00000000-0005-0000-0000-000031000000}"/>
    <cellStyle name="チェック セル 2" xfId="46" xr:uid="{00000000-0005-0000-0000-000032000000}"/>
    <cellStyle name="どちらでもない 2" xfId="47" xr:uid="{00000000-0005-0000-0000-000033000000}"/>
    <cellStyle name="ハイパーリンク" xfId="32" builtinId="8"/>
    <cellStyle name="ハイパーリンク 2" xfId="48" xr:uid="{00000000-0005-0000-0000-000034000000}"/>
    <cellStyle name="メモ 2" xfId="49" xr:uid="{00000000-0005-0000-0000-000035000000}"/>
    <cellStyle name="リンク セル 2" xfId="50" xr:uid="{00000000-0005-0000-0000-000036000000}"/>
    <cellStyle name="悪い 2" xfId="53" xr:uid="{00000000-0005-0000-0000-000037000000}"/>
    <cellStyle name="計算 2" xfId="65" xr:uid="{00000000-0005-0000-0000-000038000000}"/>
    <cellStyle name="警告文 2" xfId="67" xr:uid="{00000000-0005-0000-0000-000039000000}"/>
    <cellStyle name="桁区切り [0.00]" xfId="120" builtinId="3"/>
    <cellStyle name="見出し 1 2" xfId="61" xr:uid="{00000000-0005-0000-0000-00003A000000}"/>
    <cellStyle name="見出し 2 2" xfId="62" xr:uid="{00000000-0005-0000-0000-00003B000000}"/>
    <cellStyle name="見出し 3 2" xfId="63" xr:uid="{00000000-0005-0000-0000-00003C000000}"/>
    <cellStyle name="見出し 4 2" xfId="64" xr:uid="{00000000-0005-0000-0000-00003D000000}"/>
    <cellStyle name="集計 2" xfId="68" xr:uid="{00000000-0005-0000-0000-00003E000000}"/>
    <cellStyle name="出力 2" xfId="52" xr:uid="{00000000-0005-0000-0000-00003F000000}"/>
    <cellStyle name="説明文 2" xfId="66" xr:uid="{00000000-0005-0000-0000-000040000000}"/>
    <cellStyle name="通貨 [0.00]" xfId="119" builtinId="4"/>
    <cellStyle name="入力 2" xfId="51" xr:uid="{00000000-0005-0000-0000-000041000000}"/>
    <cellStyle name="標準" xfId="0" builtinId="0"/>
    <cellStyle name="標準 10" xfId="122" xr:uid="{A1A5C260-48B0-4AED-B200-E08B87C72FC7}"/>
    <cellStyle name="標準 11" xfId="125" xr:uid="{A1A58241-3A38-4838-839D-BE37DA1F78E8}"/>
    <cellStyle name="標準 12" xfId="126" xr:uid="{C2E9AEED-C271-45FD-AFD3-5E403469B991}"/>
    <cellStyle name="標準 13" xfId="129" xr:uid="{76DD3BEE-457D-462B-84B4-CB0FE08A6245}"/>
    <cellStyle name="標準 13 2" xfId="134" xr:uid="{0E8AFF5C-3CA7-4CD7-B784-2B0E4E478EFD}"/>
    <cellStyle name="標準 14" xfId="131" xr:uid="{4DBAB7AB-9C67-4DC6-8BBA-B63C7E8BB083}"/>
    <cellStyle name="標準 15" xfId="132" xr:uid="{21949DBA-70A4-457A-AF30-5A7ABA15F72C}"/>
    <cellStyle name="標準 16" xfId="135" xr:uid="{E6495DF0-3855-4094-B7B6-199FDE53B969}"/>
    <cellStyle name="標準 17" xfId="136" xr:uid="{79EF84B0-1DD8-414B-9CA3-3311846CDF64}"/>
    <cellStyle name="標準 2" xfId="54" xr:uid="{00000000-0005-0000-0000-000042000000}"/>
    <cellStyle name="標準 2 2" xfId="121" xr:uid="{4A866C75-31EF-4D37-8B5F-161559081255}"/>
    <cellStyle name="標準 2 2 2" xfId="130" xr:uid="{8572B971-41C5-4491-A3DB-61D5789C51DE}"/>
    <cellStyle name="標準 2 3" xfId="124" xr:uid="{F9FB1225-15FC-4A02-803E-C9145FF35E41}"/>
    <cellStyle name="標準 3" xfId="55" xr:uid="{00000000-0005-0000-0000-000043000000}"/>
    <cellStyle name="標準 3 2" xfId="123" xr:uid="{F0E8A4DD-1581-4976-9034-5AA66482A733}"/>
    <cellStyle name="標準 4" xfId="56" xr:uid="{00000000-0005-0000-0000-000044000000}"/>
    <cellStyle name="標準 4 2" xfId="127" xr:uid="{1F0416E1-8AC8-4F33-A741-DD302DB1B6FC}"/>
    <cellStyle name="標準 5" xfId="57" xr:uid="{00000000-0005-0000-0000-000045000000}"/>
    <cellStyle name="標準 6" xfId="58" xr:uid="{00000000-0005-0000-0000-000046000000}"/>
    <cellStyle name="標準 7" xfId="59" xr:uid="{00000000-0005-0000-0000-000047000000}"/>
    <cellStyle name="標準 8" xfId="116" xr:uid="{00000000-0005-0000-0000-00006B000000}"/>
    <cellStyle name="標準 9" xfId="73" xr:uid="{00000000-0005-0000-0000-0000A3000000}"/>
    <cellStyle name="標準_2005Results&amp;HC_Pairing Apr06 R1" xfId="128" xr:uid="{4DD61F1B-C62C-4DDB-8E4F-214943BEA30D}"/>
    <cellStyle name="良い 2" xfId="60" xr:uid="{00000000-0005-0000-0000-000048000000}"/>
  </cellStyles>
  <dxfs count="39">
    <dxf>
      <font>
        <b/>
        <i val="0"/>
        <color theme="3" tint="0.39994506668294322"/>
      </font>
    </dxf>
    <dxf>
      <font>
        <b/>
        <i val="0"/>
        <color rgb="FF00B050"/>
      </font>
    </dxf>
    <dxf>
      <font>
        <b/>
        <i val="0"/>
        <color theme="1"/>
      </font>
    </dxf>
    <dxf>
      <font>
        <b/>
        <i val="0"/>
        <color rgb="FFFF9933"/>
      </font>
    </dxf>
    <dxf>
      <font>
        <b/>
        <i val="0"/>
        <color theme="3" tint="0.39994506668294322"/>
      </font>
    </dxf>
    <dxf>
      <font>
        <b/>
        <i val="0"/>
        <color rgb="FFFF9933"/>
      </font>
    </dxf>
    <dxf>
      <font>
        <b/>
        <i val="0"/>
        <color theme="1"/>
      </font>
    </dxf>
    <dxf>
      <font>
        <b/>
        <i val="0"/>
        <color rgb="FF00B050"/>
      </font>
    </dxf>
    <dxf>
      <font>
        <b/>
        <i val="0"/>
        <color theme="3" tint="0.39994506668294322"/>
      </font>
    </dxf>
    <dxf>
      <font>
        <b/>
        <i val="0"/>
        <color rgb="FFFF9933"/>
      </font>
    </dxf>
    <dxf>
      <font>
        <b/>
        <i val="0"/>
        <color theme="1"/>
      </font>
    </dxf>
    <dxf>
      <font>
        <b/>
        <i val="0"/>
        <color theme="3" tint="0.39994506668294322"/>
      </font>
    </dxf>
    <dxf>
      <font>
        <b/>
        <i val="0"/>
        <color rgb="FFFF9933"/>
      </font>
    </dxf>
    <dxf>
      <font>
        <b/>
        <i val="0"/>
        <color theme="1"/>
      </font>
    </dxf>
    <dxf>
      <font>
        <b/>
        <i val="0"/>
        <color theme="3" tint="0.39994506668294322"/>
      </font>
    </dxf>
    <dxf>
      <font>
        <b/>
        <i val="0"/>
        <color rgb="FFFF9933"/>
      </font>
    </dxf>
    <dxf>
      <font>
        <b/>
        <i val="0"/>
        <color theme="1"/>
      </font>
    </dxf>
    <dxf>
      <font>
        <b/>
        <i val="0"/>
        <color rgb="FF00B050"/>
      </font>
    </dxf>
    <dxf>
      <font>
        <b/>
        <i val="0"/>
        <color theme="1"/>
      </font>
    </dxf>
    <dxf>
      <font>
        <b/>
        <i val="0"/>
        <color rgb="FFFF9933"/>
      </font>
    </dxf>
    <dxf>
      <font>
        <b/>
        <i val="0"/>
        <color theme="3" tint="0.39994506668294322"/>
      </font>
    </dxf>
    <dxf>
      <font>
        <b/>
        <i val="0"/>
        <color theme="1"/>
      </font>
    </dxf>
    <dxf>
      <font>
        <b/>
        <i val="0"/>
        <color rgb="FFFF9933"/>
      </font>
    </dxf>
    <dxf>
      <font>
        <b/>
        <i val="0"/>
        <color theme="3" tint="0.39994506668294322"/>
      </font>
    </dxf>
    <dxf>
      <font>
        <b/>
        <i val="0"/>
        <color rgb="FF00B050"/>
      </font>
    </dxf>
    <dxf>
      <font>
        <b/>
        <i val="0"/>
        <color theme="1"/>
      </font>
    </dxf>
    <dxf>
      <font>
        <b/>
        <i val="0"/>
        <color theme="3" tint="0.39994506668294322"/>
      </font>
    </dxf>
    <dxf>
      <font>
        <b/>
        <i val="0"/>
        <color rgb="FFFF9933"/>
      </font>
    </dxf>
    <dxf>
      <font>
        <b/>
        <i val="0"/>
        <color theme="1"/>
      </font>
    </dxf>
    <dxf>
      <font>
        <b/>
        <i val="0"/>
        <color theme="3" tint="0.39994506668294322"/>
      </font>
    </dxf>
    <dxf>
      <font>
        <b/>
        <i val="0"/>
        <color rgb="FFFF9933"/>
      </font>
    </dxf>
    <dxf>
      <font>
        <b/>
        <i val="0"/>
        <color rgb="FF00B050"/>
      </font>
    </dxf>
    <dxf>
      <font>
        <b/>
        <i val="0"/>
        <color theme="3" tint="0.39994506668294322"/>
      </font>
    </dxf>
    <dxf>
      <font>
        <b/>
        <i val="0"/>
        <color rgb="FFFF9933"/>
      </font>
    </dxf>
    <dxf>
      <font>
        <b/>
        <i val="0"/>
        <color theme="1"/>
      </font>
    </dxf>
    <dxf>
      <font>
        <b/>
        <i val="0"/>
        <color rgb="FF00B050"/>
      </font>
    </dxf>
    <dxf>
      <font>
        <b/>
        <i val="0"/>
        <color theme="3" tint="0.39994506668294322"/>
      </font>
    </dxf>
    <dxf>
      <font>
        <b/>
        <i val="0"/>
        <color rgb="FFFF9933"/>
      </font>
    </dxf>
    <dxf>
      <font>
        <b/>
        <i val="0"/>
        <color theme="1"/>
      </font>
    </dxf>
  </dxfs>
  <tableStyles count="0" defaultTableStyle="TableStyleMedium2" defaultPivotStyle="PivotStyleLight16"/>
  <colors>
    <mruColors>
      <color rgb="FFFFCC99"/>
      <color rgb="FF99CC00"/>
      <color rgb="FF00CCFF"/>
      <color rgb="FFFFFF99"/>
      <color rgb="FFFF33CC"/>
      <color rgb="FFCCFFFF"/>
      <color rgb="FF00FFFF"/>
      <color rgb="FF00CC66"/>
      <color rgb="FF4EBFE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9" Type="http://schemas.microsoft.com/office/2017/10/relationships/person" Target="persons/person3.xml"/><Relationship Id="rId21" Type="http://schemas.openxmlformats.org/officeDocument/2006/relationships/externalLink" Target="externalLinks/externalLink5.xml"/><Relationship Id="rId34" Type="http://schemas.microsoft.com/office/2017/10/relationships/person" Target="persons/person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33" Type="http://schemas.microsoft.com/office/2017/10/relationships/person" Target="persons/person8.xml"/><Relationship Id="rId38" Type="http://schemas.microsoft.com/office/2017/10/relationships/person" Target="persons/person1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microsoft.com/office/2017/10/relationships/person" Target="persons/person4.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microsoft.com/office/2017/10/relationships/person" Target="persons/person7.xml"/><Relationship Id="rId37" Type="http://schemas.microsoft.com/office/2017/10/relationships/person" Target="persons/person9.xml"/><Relationship Id="rId40" Type="http://schemas.microsoft.com/office/2017/10/relationships/person" Target="persons/person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36" Type="http://schemas.microsoft.com/office/2017/10/relationships/person" Target="persons/person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microsoft.com/office/2017/10/relationships/person" Target="persons/person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calcChain" Target="calcChain.xml"/><Relationship Id="rId35" Type="http://schemas.microsoft.com/office/2017/10/relationships/person" Target="persons/person11.xml"/><Relationship Id="rId30" Type="http://schemas.microsoft.com/office/2017/10/relationships/person" Target="persons/person6.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26377;&#24335;&#26032;.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01prespec.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00%20POSTSPEC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Detail.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RM%20REVISED%2015%20Month%20SENT%202%2023.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99-12A.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d.docs.live.net/ef5d256776c10e9a/Desktop/&#21508;&#31278;&#36039;&#26009;/&#12511;&#12471;&#12460;&#12531;&#20250;&#12289;&#20462;&#34892;&#12398;&#20250;/&#12473;&#12467;&#12450;&#34920;/2023/July/2023%20Michigan-Kai%20Results%20July_2.xlsx" TargetMode="External"/><Relationship Id="rId1" Type="http://schemas.openxmlformats.org/officeDocument/2006/relationships/externalLinkPath" Target="July/2023%20Michigan-Kai%20Results%20July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0A10Z01"/>
      <sheetName val="C0B10Z01"/>
      <sheetName val="た"/>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OWNLOAD"/>
    </sheetNames>
    <sheetDataSet>
      <sheetData sheetId="0"/>
      <sheetData sheetId="1">
        <row r="1">
          <cell r="A1" t="str">
            <v>31DK</v>
          </cell>
          <cell r="B1">
            <v>31</v>
          </cell>
          <cell r="C1" t="str">
            <v>DK</v>
          </cell>
          <cell r="D1">
            <v>14</v>
          </cell>
        </row>
        <row r="2">
          <cell r="A2" t="str">
            <v>31DN</v>
          </cell>
          <cell r="B2">
            <v>31</v>
          </cell>
          <cell r="C2" t="str">
            <v>DN</v>
          </cell>
          <cell r="D2">
            <v>222</v>
          </cell>
        </row>
        <row r="3">
          <cell r="A3" t="str">
            <v>31HC</v>
          </cell>
          <cell r="B3">
            <v>31</v>
          </cell>
          <cell r="C3" t="str">
            <v>HC</v>
          </cell>
          <cell r="D3">
            <v>43</v>
          </cell>
        </row>
        <row r="4">
          <cell r="A4" t="str">
            <v>31HD</v>
          </cell>
          <cell r="B4">
            <v>31</v>
          </cell>
          <cell r="C4" t="str">
            <v>HD</v>
          </cell>
          <cell r="D4">
            <v>220</v>
          </cell>
        </row>
        <row r="5">
          <cell r="A5" t="str">
            <v>31HL</v>
          </cell>
          <cell r="B5">
            <v>31</v>
          </cell>
          <cell r="C5" t="str">
            <v>HL</v>
          </cell>
          <cell r="D5">
            <v>81</v>
          </cell>
        </row>
        <row r="6">
          <cell r="A6" t="str">
            <v>31HY</v>
          </cell>
          <cell r="B6">
            <v>31</v>
          </cell>
          <cell r="C6" t="str">
            <v>HY</v>
          </cell>
          <cell r="D6">
            <v>99</v>
          </cell>
        </row>
        <row r="7">
          <cell r="A7" t="str">
            <v>31JC</v>
          </cell>
          <cell r="B7">
            <v>31</v>
          </cell>
          <cell r="C7" t="str">
            <v>JC</v>
          </cell>
          <cell r="D7">
            <v>59</v>
          </cell>
        </row>
        <row r="8">
          <cell r="A8" t="str">
            <v>31JD</v>
          </cell>
          <cell r="B8">
            <v>31</v>
          </cell>
          <cell r="C8" t="str">
            <v>JD</v>
          </cell>
          <cell r="D8">
            <v>149</v>
          </cell>
        </row>
        <row r="9">
          <cell r="A9" t="str">
            <v>31MV</v>
          </cell>
          <cell r="B9">
            <v>31</v>
          </cell>
          <cell r="C9" t="str">
            <v>MV</v>
          </cell>
          <cell r="D9">
            <v>1847</v>
          </cell>
        </row>
        <row r="10">
          <cell r="A10" t="str">
            <v>31PL</v>
          </cell>
          <cell r="B10">
            <v>31</v>
          </cell>
          <cell r="C10" t="str">
            <v>PL</v>
          </cell>
          <cell r="D10">
            <v>185</v>
          </cell>
        </row>
        <row r="11">
          <cell r="A11" t="str">
            <v>31RC</v>
          </cell>
          <cell r="B11">
            <v>31</v>
          </cell>
          <cell r="C11" t="str">
            <v>RC</v>
          </cell>
          <cell r="D11">
            <v>278</v>
          </cell>
        </row>
        <row r="12">
          <cell r="A12" t="str">
            <v>31RP</v>
          </cell>
          <cell r="B12">
            <v>31</v>
          </cell>
          <cell r="C12" t="str">
            <v>RP</v>
          </cell>
          <cell r="D12">
            <v>166</v>
          </cell>
        </row>
        <row r="13">
          <cell r="A13" t="str">
            <v>31RV</v>
          </cell>
          <cell r="B13">
            <v>31</v>
          </cell>
          <cell r="C13" t="str">
            <v>RV</v>
          </cell>
          <cell r="D13">
            <v>98</v>
          </cell>
        </row>
        <row r="14">
          <cell r="A14" t="str">
            <v>31RW</v>
          </cell>
          <cell r="B14">
            <v>31</v>
          </cell>
          <cell r="C14" t="str">
            <v>RW</v>
          </cell>
          <cell r="D14">
            <v>5</v>
          </cell>
        </row>
        <row r="15">
          <cell r="A15" t="str">
            <v>31SD</v>
          </cell>
          <cell r="B15">
            <v>31</v>
          </cell>
          <cell r="C15" t="str">
            <v>SD</v>
          </cell>
          <cell r="D15">
            <v>143</v>
          </cell>
        </row>
        <row r="16">
          <cell r="A16" t="str">
            <v>31TJ</v>
          </cell>
          <cell r="B16">
            <v>31</v>
          </cell>
          <cell r="C16" t="str">
            <v>TJ</v>
          </cell>
          <cell r="D16">
            <v>57</v>
          </cell>
        </row>
        <row r="17">
          <cell r="A17" t="str">
            <v>31WJ</v>
          </cell>
          <cell r="B17">
            <v>31</v>
          </cell>
          <cell r="C17" t="str">
            <v>WJ</v>
          </cell>
          <cell r="D17">
            <v>525</v>
          </cell>
        </row>
        <row r="18">
          <cell r="A18" t="str">
            <v>32</v>
          </cell>
          <cell r="B18">
            <v>32</v>
          </cell>
          <cell r="D18">
            <v>2</v>
          </cell>
        </row>
        <row r="19">
          <cell r="A19" t="str">
            <v>32DK</v>
          </cell>
          <cell r="B19">
            <v>32</v>
          </cell>
          <cell r="C19" t="str">
            <v>DK</v>
          </cell>
          <cell r="D19">
            <v>12</v>
          </cell>
        </row>
        <row r="20">
          <cell r="A20" t="str">
            <v>32DN</v>
          </cell>
          <cell r="B20">
            <v>32</v>
          </cell>
          <cell r="C20" t="str">
            <v>DN</v>
          </cell>
          <cell r="D20">
            <v>443</v>
          </cell>
        </row>
        <row r="21">
          <cell r="A21" t="str">
            <v>32DQ</v>
          </cell>
          <cell r="B21">
            <v>32</v>
          </cell>
          <cell r="C21" t="str">
            <v>DQ</v>
          </cell>
          <cell r="D21">
            <v>2</v>
          </cell>
        </row>
        <row r="22">
          <cell r="A22" t="str">
            <v>32HC</v>
          </cell>
          <cell r="B22">
            <v>32</v>
          </cell>
          <cell r="C22" t="str">
            <v>HC</v>
          </cell>
          <cell r="D22">
            <v>51</v>
          </cell>
        </row>
        <row r="23">
          <cell r="A23" t="str">
            <v>32HD</v>
          </cell>
          <cell r="B23">
            <v>32</v>
          </cell>
          <cell r="C23" t="str">
            <v>HD</v>
          </cell>
          <cell r="D23">
            <v>194</v>
          </cell>
        </row>
        <row r="24">
          <cell r="A24" t="str">
            <v>32HL</v>
          </cell>
          <cell r="B24">
            <v>32</v>
          </cell>
          <cell r="C24" t="str">
            <v>HL</v>
          </cell>
          <cell r="D24">
            <v>87</v>
          </cell>
        </row>
        <row r="25">
          <cell r="A25" t="str">
            <v>32HY</v>
          </cell>
          <cell r="B25">
            <v>32</v>
          </cell>
          <cell r="C25" t="str">
            <v>HY</v>
          </cell>
          <cell r="D25">
            <v>142</v>
          </cell>
        </row>
        <row r="26">
          <cell r="A26" t="str">
            <v>32JC</v>
          </cell>
          <cell r="B26">
            <v>32</v>
          </cell>
          <cell r="C26" t="str">
            <v>JC</v>
          </cell>
          <cell r="D26">
            <v>50</v>
          </cell>
        </row>
        <row r="27">
          <cell r="A27" t="str">
            <v>32JD</v>
          </cell>
          <cell r="B27">
            <v>32</v>
          </cell>
          <cell r="C27" t="str">
            <v>JD</v>
          </cell>
          <cell r="D27">
            <v>94</v>
          </cell>
        </row>
        <row r="28">
          <cell r="A28" t="str">
            <v>32MV</v>
          </cell>
          <cell r="B28">
            <v>32</v>
          </cell>
          <cell r="C28" t="str">
            <v>MV</v>
          </cell>
          <cell r="D28">
            <v>1759</v>
          </cell>
        </row>
        <row r="29">
          <cell r="A29" t="str">
            <v>32PL</v>
          </cell>
          <cell r="B29">
            <v>32</v>
          </cell>
          <cell r="C29" t="str">
            <v>PL</v>
          </cell>
          <cell r="D29">
            <v>153</v>
          </cell>
        </row>
        <row r="30">
          <cell r="A30" t="str">
            <v>32RC</v>
          </cell>
          <cell r="B30">
            <v>32</v>
          </cell>
          <cell r="C30" t="str">
            <v>RC</v>
          </cell>
          <cell r="D30">
            <v>171</v>
          </cell>
        </row>
        <row r="31">
          <cell r="A31" t="str">
            <v>32RP</v>
          </cell>
          <cell r="B31">
            <v>32</v>
          </cell>
          <cell r="C31" t="str">
            <v>RP</v>
          </cell>
          <cell r="D31">
            <v>34</v>
          </cell>
        </row>
        <row r="32">
          <cell r="A32" t="str">
            <v>32RV</v>
          </cell>
          <cell r="B32">
            <v>32</v>
          </cell>
          <cell r="C32" t="str">
            <v>RV</v>
          </cell>
          <cell r="D32">
            <v>97</v>
          </cell>
        </row>
        <row r="33">
          <cell r="A33" t="str">
            <v>32RW</v>
          </cell>
          <cell r="B33">
            <v>32</v>
          </cell>
          <cell r="C33" t="str">
            <v>RW</v>
          </cell>
          <cell r="D33">
            <v>5</v>
          </cell>
        </row>
        <row r="34">
          <cell r="A34" t="str">
            <v>32SD</v>
          </cell>
          <cell r="B34">
            <v>32</v>
          </cell>
          <cell r="C34" t="str">
            <v>SD</v>
          </cell>
          <cell r="D34">
            <v>88</v>
          </cell>
        </row>
        <row r="35">
          <cell r="A35" t="str">
            <v>32TJ</v>
          </cell>
          <cell r="B35">
            <v>32</v>
          </cell>
          <cell r="C35" t="str">
            <v>TJ</v>
          </cell>
          <cell r="D35">
            <v>45</v>
          </cell>
        </row>
        <row r="36">
          <cell r="A36" t="str">
            <v>32WJ</v>
          </cell>
          <cell r="B36">
            <v>32</v>
          </cell>
          <cell r="C36" t="str">
            <v>WJ</v>
          </cell>
          <cell r="D36">
            <v>1088</v>
          </cell>
        </row>
        <row r="37">
          <cell r="A37" t="str">
            <v>33DK</v>
          </cell>
          <cell r="B37">
            <v>33</v>
          </cell>
          <cell r="C37" t="str">
            <v>DK</v>
          </cell>
          <cell r="D37">
            <v>20</v>
          </cell>
        </row>
        <row r="38">
          <cell r="A38" t="str">
            <v>33DN</v>
          </cell>
          <cell r="B38">
            <v>33</v>
          </cell>
          <cell r="C38" t="str">
            <v>DN</v>
          </cell>
          <cell r="D38">
            <v>287</v>
          </cell>
        </row>
        <row r="39">
          <cell r="A39" t="str">
            <v>33DQ</v>
          </cell>
          <cell r="B39">
            <v>33</v>
          </cell>
          <cell r="C39" t="str">
            <v>DQ</v>
          </cell>
          <cell r="D39">
            <v>4</v>
          </cell>
        </row>
        <row r="40">
          <cell r="A40" t="str">
            <v>33HC</v>
          </cell>
          <cell r="B40">
            <v>33</v>
          </cell>
          <cell r="C40" t="str">
            <v>HC</v>
          </cell>
          <cell r="D40">
            <v>50</v>
          </cell>
        </row>
        <row r="41">
          <cell r="A41" t="str">
            <v>33HD</v>
          </cell>
          <cell r="B41">
            <v>33</v>
          </cell>
          <cell r="C41" t="str">
            <v>HD</v>
          </cell>
          <cell r="D41">
            <v>193</v>
          </cell>
        </row>
        <row r="42">
          <cell r="A42" t="str">
            <v>33HL</v>
          </cell>
          <cell r="B42">
            <v>33</v>
          </cell>
          <cell r="C42" t="str">
            <v>HL</v>
          </cell>
          <cell r="D42">
            <v>99</v>
          </cell>
        </row>
        <row r="43">
          <cell r="A43" t="str">
            <v>33HY</v>
          </cell>
          <cell r="B43">
            <v>33</v>
          </cell>
          <cell r="C43" t="str">
            <v>HY</v>
          </cell>
          <cell r="D43">
            <v>122</v>
          </cell>
        </row>
        <row r="44">
          <cell r="A44" t="str">
            <v>33JC</v>
          </cell>
          <cell r="B44">
            <v>33</v>
          </cell>
          <cell r="C44" t="str">
            <v>JC</v>
          </cell>
          <cell r="D44">
            <v>55</v>
          </cell>
        </row>
        <row r="45">
          <cell r="A45" t="str">
            <v>33JD</v>
          </cell>
          <cell r="B45">
            <v>33</v>
          </cell>
          <cell r="C45" t="str">
            <v>JD</v>
          </cell>
          <cell r="D45">
            <v>69</v>
          </cell>
        </row>
        <row r="46">
          <cell r="A46" t="str">
            <v>33MV</v>
          </cell>
          <cell r="B46">
            <v>33</v>
          </cell>
          <cell r="C46" t="str">
            <v>MV</v>
          </cell>
          <cell r="D46">
            <v>1370</v>
          </cell>
        </row>
        <row r="47">
          <cell r="A47" t="str">
            <v>33PL</v>
          </cell>
          <cell r="B47">
            <v>33</v>
          </cell>
          <cell r="C47" t="str">
            <v>PL</v>
          </cell>
          <cell r="D47">
            <v>2</v>
          </cell>
        </row>
        <row r="48">
          <cell r="A48" t="str">
            <v>33RC</v>
          </cell>
          <cell r="B48">
            <v>33</v>
          </cell>
          <cell r="C48" t="str">
            <v>RC</v>
          </cell>
          <cell r="D48">
            <v>220</v>
          </cell>
        </row>
        <row r="49">
          <cell r="A49" t="str">
            <v>33RP</v>
          </cell>
          <cell r="B49">
            <v>33</v>
          </cell>
          <cell r="C49" t="str">
            <v>RP</v>
          </cell>
          <cell r="D49">
            <v>93</v>
          </cell>
        </row>
        <row r="50">
          <cell r="A50" t="str">
            <v>33RV</v>
          </cell>
          <cell r="B50">
            <v>33</v>
          </cell>
          <cell r="C50" t="str">
            <v>RV</v>
          </cell>
          <cell r="D50">
            <v>37</v>
          </cell>
        </row>
        <row r="51">
          <cell r="A51" t="str">
            <v>33SD</v>
          </cell>
          <cell r="B51">
            <v>33</v>
          </cell>
          <cell r="C51" t="str">
            <v>SD</v>
          </cell>
          <cell r="D51">
            <v>93</v>
          </cell>
        </row>
        <row r="52">
          <cell r="A52" t="str">
            <v>33TJ</v>
          </cell>
          <cell r="B52">
            <v>33</v>
          </cell>
          <cell r="C52" t="str">
            <v>TJ</v>
          </cell>
          <cell r="D52">
            <v>50</v>
          </cell>
        </row>
        <row r="53">
          <cell r="A53" t="str">
            <v>33WJ</v>
          </cell>
          <cell r="B53">
            <v>33</v>
          </cell>
          <cell r="C53" t="str">
            <v>WJ</v>
          </cell>
          <cell r="D53">
            <v>461</v>
          </cell>
        </row>
        <row r="54">
          <cell r="A54" t="str">
            <v>35</v>
          </cell>
          <cell r="B54">
            <v>35</v>
          </cell>
          <cell r="D54">
            <v>2</v>
          </cell>
        </row>
        <row r="55">
          <cell r="A55" t="str">
            <v>35DK</v>
          </cell>
          <cell r="B55">
            <v>35</v>
          </cell>
          <cell r="C55" t="str">
            <v>DK</v>
          </cell>
          <cell r="D55">
            <v>35</v>
          </cell>
        </row>
        <row r="56">
          <cell r="A56" t="str">
            <v>35DN</v>
          </cell>
          <cell r="B56">
            <v>35</v>
          </cell>
          <cell r="C56" t="str">
            <v>DN</v>
          </cell>
          <cell r="D56">
            <v>257</v>
          </cell>
        </row>
        <row r="57">
          <cell r="A57" t="str">
            <v>35HC</v>
          </cell>
          <cell r="B57">
            <v>35</v>
          </cell>
          <cell r="C57" t="str">
            <v>HC</v>
          </cell>
          <cell r="D57">
            <v>39</v>
          </cell>
        </row>
        <row r="58">
          <cell r="A58" t="str">
            <v>35HD</v>
          </cell>
          <cell r="B58">
            <v>35</v>
          </cell>
          <cell r="C58" t="str">
            <v>HD</v>
          </cell>
          <cell r="D58">
            <v>193</v>
          </cell>
        </row>
        <row r="59">
          <cell r="A59" t="str">
            <v>35HL</v>
          </cell>
          <cell r="B59">
            <v>35</v>
          </cell>
          <cell r="C59" t="str">
            <v>HL</v>
          </cell>
          <cell r="D59">
            <v>82</v>
          </cell>
        </row>
        <row r="60">
          <cell r="A60" t="str">
            <v>35HY</v>
          </cell>
          <cell r="B60">
            <v>35</v>
          </cell>
          <cell r="C60" t="str">
            <v>HY</v>
          </cell>
          <cell r="D60">
            <v>97</v>
          </cell>
        </row>
        <row r="61">
          <cell r="A61" t="str">
            <v>35JD</v>
          </cell>
          <cell r="B61">
            <v>35</v>
          </cell>
          <cell r="C61" t="str">
            <v>JD</v>
          </cell>
          <cell r="D61">
            <v>156</v>
          </cell>
        </row>
        <row r="62">
          <cell r="A62" t="str">
            <v>35MV</v>
          </cell>
          <cell r="B62">
            <v>35</v>
          </cell>
          <cell r="C62" t="str">
            <v>MV</v>
          </cell>
          <cell r="D62">
            <v>1555</v>
          </cell>
        </row>
        <row r="63">
          <cell r="A63" t="str">
            <v>35PL</v>
          </cell>
          <cell r="B63">
            <v>35</v>
          </cell>
          <cell r="C63" t="str">
            <v>PL</v>
          </cell>
          <cell r="D63">
            <v>230</v>
          </cell>
        </row>
        <row r="64">
          <cell r="A64" t="str">
            <v>35RC</v>
          </cell>
          <cell r="B64">
            <v>35</v>
          </cell>
          <cell r="C64" t="str">
            <v>RC</v>
          </cell>
          <cell r="D64">
            <v>311</v>
          </cell>
        </row>
        <row r="65">
          <cell r="A65" t="str">
            <v>35RP</v>
          </cell>
          <cell r="B65">
            <v>35</v>
          </cell>
          <cell r="C65" t="str">
            <v>RP</v>
          </cell>
          <cell r="D65">
            <v>134</v>
          </cell>
        </row>
        <row r="66">
          <cell r="A66" t="str">
            <v>35RV</v>
          </cell>
          <cell r="B66">
            <v>35</v>
          </cell>
          <cell r="C66" t="str">
            <v>RV</v>
          </cell>
          <cell r="D66">
            <v>61</v>
          </cell>
        </row>
        <row r="67">
          <cell r="A67" t="str">
            <v>35RW</v>
          </cell>
          <cell r="B67">
            <v>35</v>
          </cell>
          <cell r="C67" t="str">
            <v>RW</v>
          </cell>
          <cell r="D67">
            <v>5</v>
          </cell>
        </row>
        <row r="68">
          <cell r="A68" t="str">
            <v>35SD</v>
          </cell>
          <cell r="B68">
            <v>35</v>
          </cell>
          <cell r="C68" t="str">
            <v>SD</v>
          </cell>
          <cell r="D68">
            <v>150</v>
          </cell>
        </row>
        <row r="69">
          <cell r="A69" t="str">
            <v>35TJ</v>
          </cell>
          <cell r="B69">
            <v>35</v>
          </cell>
          <cell r="C69" t="str">
            <v>TJ</v>
          </cell>
          <cell r="D69">
            <v>59</v>
          </cell>
        </row>
        <row r="70">
          <cell r="A70" t="str">
            <v>35WJ</v>
          </cell>
          <cell r="B70">
            <v>35</v>
          </cell>
          <cell r="C70" t="str">
            <v>WJ</v>
          </cell>
          <cell r="D70">
            <v>419</v>
          </cell>
        </row>
        <row r="71">
          <cell r="A71" t="str">
            <v>41</v>
          </cell>
          <cell r="B71">
            <v>41</v>
          </cell>
          <cell r="D71">
            <v>1</v>
          </cell>
        </row>
        <row r="72">
          <cell r="A72" t="str">
            <v>41DK</v>
          </cell>
          <cell r="B72">
            <v>41</v>
          </cell>
          <cell r="C72" t="str">
            <v>DK</v>
          </cell>
          <cell r="D72">
            <v>41</v>
          </cell>
        </row>
        <row r="73">
          <cell r="A73" t="str">
            <v>41DN</v>
          </cell>
          <cell r="B73">
            <v>41</v>
          </cell>
          <cell r="C73" t="str">
            <v>DN</v>
          </cell>
          <cell r="D73">
            <v>248</v>
          </cell>
        </row>
        <row r="74">
          <cell r="A74" t="str">
            <v>41DQ</v>
          </cell>
          <cell r="B74">
            <v>41</v>
          </cell>
          <cell r="C74" t="str">
            <v>DQ</v>
          </cell>
          <cell r="D74">
            <v>23</v>
          </cell>
        </row>
        <row r="75">
          <cell r="A75" t="str">
            <v>41HC</v>
          </cell>
          <cell r="B75">
            <v>41</v>
          </cell>
          <cell r="C75" t="str">
            <v>HC</v>
          </cell>
          <cell r="D75">
            <v>32</v>
          </cell>
        </row>
        <row r="76">
          <cell r="A76" t="str">
            <v>41HD</v>
          </cell>
          <cell r="B76">
            <v>41</v>
          </cell>
          <cell r="C76" t="str">
            <v>HD</v>
          </cell>
          <cell r="D76">
            <v>109</v>
          </cell>
        </row>
        <row r="77">
          <cell r="A77" t="str">
            <v>41HL</v>
          </cell>
          <cell r="B77">
            <v>41</v>
          </cell>
          <cell r="C77" t="str">
            <v>HL</v>
          </cell>
          <cell r="D77">
            <v>42</v>
          </cell>
        </row>
        <row r="78">
          <cell r="A78" t="str">
            <v>41HY</v>
          </cell>
          <cell r="B78">
            <v>41</v>
          </cell>
          <cell r="C78" t="str">
            <v>HY</v>
          </cell>
          <cell r="D78">
            <v>57</v>
          </cell>
        </row>
        <row r="79">
          <cell r="A79" t="str">
            <v>41JC</v>
          </cell>
          <cell r="B79">
            <v>41</v>
          </cell>
          <cell r="C79" t="str">
            <v>JC</v>
          </cell>
          <cell r="D79">
            <v>54</v>
          </cell>
        </row>
        <row r="80">
          <cell r="A80" t="str">
            <v>41JD</v>
          </cell>
          <cell r="B80">
            <v>41</v>
          </cell>
          <cell r="C80" t="str">
            <v>JD</v>
          </cell>
          <cell r="D80">
            <v>165</v>
          </cell>
        </row>
        <row r="81">
          <cell r="A81" t="str">
            <v>41MV</v>
          </cell>
          <cell r="B81">
            <v>41</v>
          </cell>
          <cell r="C81" t="str">
            <v>MV</v>
          </cell>
          <cell r="D81">
            <v>902</v>
          </cell>
        </row>
        <row r="82">
          <cell r="A82" t="str">
            <v>41PL</v>
          </cell>
          <cell r="B82">
            <v>41</v>
          </cell>
          <cell r="C82" t="str">
            <v>PL</v>
          </cell>
          <cell r="D82">
            <v>129</v>
          </cell>
        </row>
        <row r="83">
          <cell r="A83" t="str">
            <v>41RC</v>
          </cell>
          <cell r="B83">
            <v>41</v>
          </cell>
          <cell r="C83" t="str">
            <v>RC</v>
          </cell>
          <cell r="D83">
            <v>292</v>
          </cell>
        </row>
        <row r="84">
          <cell r="A84" t="str">
            <v>41RP</v>
          </cell>
          <cell r="B84">
            <v>41</v>
          </cell>
          <cell r="C84" t="str">
            <v>RP</v>
          </cell>
          <cell r="D84">
            <v>153</v>
          </cell>
        </row>
        <row r="85">
          <cell r="A85" t="str">
            <v>41RV</v>
          </cell>
          <cell r="B85">
            <v>41</v>
          </cell>
          <cell r="C85" t="str">
            <v>RV</v>
          </cell>
          <cell r="D85">
            <v>11</v>
          </cell>
        </row>
        <row r="86">
          <cell r="A86" t="str">
            <v>41SD</v>
          </cell>
          <cell r="B86">
            <v>41</v>
          </cell>
          <cell r="C86" t="str">
            <v>SD</v>
          </cell>
          <cell r="D86">
            <v>163</v>
          </cell>
        </row>
        <row r="87">
          <cell r="A87" t="str">
            <v>41TJ</v>
          </cell>
          <cell r="B87">
            <v>41</v>
          </cell>
          <cell r="C87" t="str">
            <v>TJ</v>
          </cell>
          <cell r="D87">
            <v>56</v>
          </cell>
        </row>
        <row r="88">
          <cell r="A88" t="str">
            <v>41WJ</v>
          </cell>
          <cell r="B88">
            <v>41</v>
          </cell>
          <cell r="C88" t="str">
            <v>WJ</v>
          </cell>
          <cell r="D88">
            <v>324</v>
          </cell>
        </row>
        <row r="89">
          <cell r="A89" t="str">
            <v>42</v>
          </cell>
          <cell r="B89">
            <v>42</v>
          </cell>
          <cell r="D89">
            <v>1</v>
          </cell>
        </row>
        <row r="90">
          <cell r="A90" t="str">
            <v>42DK</v>
          </cell>
          <cell r="B90">
            <v>42</v>
          </cell>
          <cell r="C90" t="str">
            <v>DK</v>
          </cell>
          <cell r="D90">
            <v>120</v>
          </cell>
        </row>
        <row r="91">
          <cell r="A91" t="str">
            <v>42DN</v>
          </cell>
          <cell r="B91">
            <v>42</v>
          </cell>
          <cell r="C91" t="str">
            <v>DN</v>
          </cell>
          <cell r="D91">
            <v>306</v>
          </cell>
        </row>
        <row r="92">
          <cell r="A92" t="str">
            <v>42DQ</v>
          </cell>
          <cell r="B92">
            <v>42</v>
          </cell>
          <cell r="C92" t="str">
            <v>DQ</v>
          </cell>
          <cell r="D92">
            <v>25</v>
          </cell>
        </row>
        <row r="93">
          <cell r="A93" t="str">
            <v>42HC</v>
          </cell>
          <cell r="B93">
            <v>42</v>
          </cell>
          <cell r="C93" t="str">
            <v>HC</v>
          </cell>
          <cell r="D93">
            <v>73</v>
          </cell>
        </row>
        <row r="94">
          <cell r="A94" t="str">
            <v>42HD</v>
          </cell>
          <cell r="B94">
            <v>42</v>
          </cell>
          <cell r="C94" t="str">
            <v>HD</v>
          </cell>
          <cell r="D94">
            <v>207</v>
          </cell>
        </row>
        <row r="95">
          <cell r="A95" t="str">
            <v>42HL</v>
          </cell>
          <cell r="B95">
            <v>42</v>
          </cell>
          <cell r="C95" t="str">
            <v>HL</v>
          </cell>
          <cell r="D95">
            <v>160</v>
          </cell>
        </row>
        <row r="96">
          <cell r="A96" t="str">
            <v>42HY</v>
          </cell>
          <cell r="B96">
            <v>42</v>
          </cell>
          <cell r="C96" t="str">
            <v>HY</v>
          </cell>
          <cell r="D96">
            <v>106</v>
          </cell>
        </row>
        <row r="97">
          <cell r="A97" t="str">
            <v>42JC</v>
          </cell>
          <cell r="B97">
            <v>42</v>
          </cell>
          <cell r="C97" t="str">
            <v>JC</v>
          </cell>
          <cell r="D97">
            <v>68</v>
          </cell>
        </row>
        <row r="98">
          <cell r="A98" t="str">
            <v>42JD</v>
          </cell>
          <cell r="B98">
            <v>42</v>
          </cell>
          <cell r="C98" t="str">
            <v>JD</v>
          </cell>
          <cell r="D98">
            <v>151</v>
          </cell>
        </row>
        <row r="99">
          <cell r="A99" t="str">
            <v>42MV</v>
          </cell>
          <cell r="B99">
            <v>42</v>
          </cell>
          <cell r="C99" t="str">
            <v>MV</v>
          </cell>
          <cell r="D99">
            <v>1436</v>
          </cell>
        </row>
        <row r="100">
          <cell r="A100" t="str">
            <v>42PL</v>
          </cell>
          <cell r="B100">
            <v>42</v>
          </cell>
          <cell r="C100" t="str">
            <v>PL</v>
          </cell>
          <cell r="D100">
            <v>140</v>
          </cell>
        </row>
        <row r="101">
          <cell r="A101" t="str">
            <v>42PT</v>
          </cell>
          <cell r="B101">
            <v>42</v>
          </cell>
          <cell r="C101" t="str">
            <v>PT</v>
          </cell>
          <cell r="D101">
            <v>1</v>
          </cell>
        </row>
        <row r="102">
          <cell r="A102" t="str">
            <v>42RC</v>
          </cell>
          <cell r="B102">
            <v>42</v>
          </cell>
          <cell r="C102" t="str">
            <v>RC</v>
          </cell>
          <cell r="D102">
            <v>301</v>
          </cell>
        </row>
        <row r="103">
          <cell r="A103" t="str">
            <v>42RP</v>
          </cell>
          <cell r="B103">
            <v>42</v>
          </cell>
          <cell r="C103" t="str">
            <v>RP</v>
          </cell>
          <cell r="D103">
            <v>183</v>
          </cell>
        </row>
        <row r="104">
          <cell r="A104" t="str">
            <v>42RV</v>
          </cell>
          <cell r="B104">
            <v>42</v>
          </cell>
          <cell r="C104" t="str">
            <v>RV</v>
          </cell>
          <cell r="D104">
            <v>34</v>
          </cell>
        </row>
        <row r="105">
          <cell r="A105" t="str">
            <v>42SD</v>
          </cell>
          <cell r="B105">
            <v>42</v>
          </cell>
          <cell r="C105" t="str">
            <v>SD</v>
          </cell>
          <cell r="D105">
            <v>147</v>
          </cell>
        </row>
        <row r="106">
          <cell r="A106" t="str">
            <v>42TJ</v>
          </cell>
          <cell r="B106">
            <v>42</v>
          </cell>
          <cell r="C106" t="str">
            <v>TJ</v>
          </cell>
          <cell r="D106">
            <v>51</v>
          </cell>
        </row>
        <row r="107">
          <cell r="A107" t="str">
            <v>42WJ</v>
          </cell>
          <cell r="B107">
            <v>42</v>
          </cell>
          <cell r="C107" t="str">
            <v>WJ</v>
          </cell>
          <cell r="D107">
            <v>753</v>
          </cell>
        </row>
        <row r="108">
          <cell r="A108" t="str">
            <v>43</v>
          </cell>
          <cell r="B108">
            <v>43</v>
          </cell>
          <cell r="D108">
            <v>2</v>
          </cell>
        </row>
        <row r="109">
          <cell r="A109" t="str">
            <v>43DK</v>
          </cell>
          <cell r="B109">
            <v>43</v>
          </cell>
          <cell r="C109" t="str">
            <v>DK</v>
          </cell>
          <cell r="D109">
            <v>7</v>
          </cell>
        </row>
        <row r="110">
          <cell r="A110" t="str">
            <v>43DN</v>
          </cell>
          <cell r="B110">
            <v>43</v>
          </cell>
          <cell r="C110" t="str">
            <v>DN</v>
          </cell>
          <cell r="D110">
            <v>181</v>
          </cell>
        </row>
        <row r="111">
          <cell r="A111" t="str">
            <v>43DQ</v>
          </cell>
          <cell r="B111">
            <v>43</v>
          </cell>
          <cell r="C111" t="str">
            <v>DQ</v>
          </cell>
          <cell r="D111">
            <v>2</v>
          </cell>
        </row>
        <row r="112">
          <cell r="A112" t="str">
            <v>43HD</v>
          </cell>
          <cell r="B112">
            <v>43</v>
          </cell>
          <cell r="C112" t="str">
            <v>HD</v>
          </cell>
          <cell r="D112">
            <v>155</v>
          </cell>
        </row>
        <row r="113">
          <cell r="A113" t="str">
            <v>43HY</v>
          </cell>
          <cell r="B113">
            <v>43</v>
          </cell>
          <cell r="C113" t="str">
            <v>HY</v>
          </cell>
          <cell r="D113">
            <v>76</v>
          </cell>
        </row>
        <row r="114">
          <cell r="A114" t="str">
            <v>43JC</v>
          </cell>
          <cell r="B114">
            <v>43</v>
          </cell>
          <cell r="C114" t="str">
            <v>JC</v>
          </cell>
          <cell r="D114">
            <v>64</v>
          </cell>
        </row>
        <row r="115">
          <cell r="A115" t="str">
            <v>43JD</v>
          </cell>
          <cell r="B115">
            <v>43</v>
          </cell>
          <cell r="C115" t="str">
            <v>JD</v>
          </cell>
          <cell r="D115">
            <v>133</v>
          </cell>
        </row>
        <row r="116">
          <cell r="A116" t="str">
            <v>43MV</v>
          </cell>
          <cell r="B116">
            <v>43</v>
          </cell>
          <cell r="C116" t="str">
            <v>MV</v>
          </cell>
          <cell r="D116">
            <v>930</v>
          </cell>
        </row>
        <row r="117">
          <cell r="A117" t="str">
            <v>43PT</v>
          </cell>
          <cell r="B117">
            <v>43</v>
          </cell>
          <cell r="C117" t="str">
            <v>PT</v>
          </cell>
          <cell r="D117">
            <v>1</v>
          </cell>
        </row>
        <row r="118">
          <cell r="A118" t="str">
            <v>43RC</v>
          </cell>
          <cell r="B118">
            <v>43</v>
          </cell>
          <cell r="C118" t="str">
            <v>RC</v>
          </cell>
          <cell r="D118">
            <v>131</v>
          </cell>
        </row>
        <row r="119">
          <cell r="A119" t="str">
            <v>43RP</v>
          </cell>
          <cell r="B119">
            <v>43</v>
          </cell>
          <cell r="C119" t="str">
            <v>RP</v>
          </cell>
          <cell r="D119">
            <v>123</v>
          </cell>
        </row>
        <row r="120">
          <cell r="A120" t="str">
            <v>43RV</v>
          </cell>
          <cell r="B120">
            <v>43</v>
          </cell>
          <cell r="C120" t="str">
            <v>RV</v>
          </cell>
          <cell r="D120">
            <v>15</v>
          </cell>
        </row>
        <row r="121">
          <cell r="A121" t="str">
            <v>43SD</v>
          </cell>
          <cell r="B121">
            <v>43</v>
          </cell>
          <cell r="C121" t="str">
            <v>SD</v>
          </cell>
          <cell r="D121">
            <v>123</v>
          </cell>
        </row>
        <row r="122">
          <cell r="A122" t="str">
            <v>43TJ</v>
          </cell>
          <cell r="B122">
            <v>43</v>
          </cell>
          <cell r="C122" t="str">
            <v>TJ</v>
          </cell>
          <cell r="D122">
            <v>50</v>
          </cell>
        </row>
        <row r="123">
          <cell r="A123" t="str">
            <v>43WJ</v>
          </cell>
          <cell r="B123">
            <v>43</v>
          </cell>
          <cell r="C123" t="str">
            <v>WJ</v>
          </cell>
          <cell r="D123">
            <v>344</v>
          </cell>
        </row>
        <row r="124">
          <cell r="A124" t="str">
            <v>44</v>
          </cell>
          <cell r="B124">
            <v>44</v>
          </cell>
          <cell r="D124">
            <v>2</v>
          </cell>
        </row>
        <row r="125">
          <cell r="A125" t="str">
            <v>44DK</v>
          </cell>
          <cell r="B125">
            <v>44</v>
          </cell>
          <cell r="C125" t="str">
            <v>DK</v>
          </cell>
          <cell r="D125">
            <v>8</v>
          </cell>
        </row>
        <row r="126">
          <cell r="A126" t="str">
            <v>44DN</v>
          </cell>
          <cell r="B126">
            <v>44</v>
          </cell>
          <cell r="C126" t="str">
            <v>DN</v>
          </cell>
          <cell r="D126">
            <v>92</v>
          </cell>
        </row>
        <row r="127">
          <cell r="A127" t="str">
            <v>44HC</v>
          </cell>
          <cell r="B127">
            <v>44</v>
          </cell>
          <cell r="C127" t="str">
            <v>HC</v>
          </cell>
          <cell r="D127">
            <v>32</v>
          </cell>
        </row>
        <row r="128">
          <cell r="A128" t="str">
            <v>44HD</v>
          </cell>
          <cell r="B128">
            <v>44</v>
          </cell>
          <cell r="C128" t="str">
            <v>HD</v>
          </cell>
          <cell r="D128">
            <v>147</v>
          </cell>
        </row>
        <row r="129">
          <cell r="A129" t="str">
            <v>44HL</v>
          </cell>
          <cell r="B129">
            <v>44</v>
          </cell>
          <cell r="C129" t="str">
            <v>HL</v>
          </cell>
          <cell r="D129">
            <v>64</v>
          </cell>
        </row>
        <row r="130">
          <cell r="A130" t="str">
            <v>44HY</v>
          </cell>
          <cell r="B130">
            <v>44</v>
          </cell>
          <cell r="C130" t="str">
            <v>HY</v>
          </cell>
          <cell r="D130">
            <v>44</v>
          </cell>
        </row>
        <row r="131">
          <cell r="A131" t="str">
            <v>44JC</v>
          </cell>
          <cell r="B131">
            <v>44</v>
          </cell>
          <cell r="C131" t="str">
            <v>JC</v>
          </cell>
          <cell r="D131">
            <v>42</v>
          </cell>
        </row>
        <row r="132">
          <cell r="A132" t="str">
            <v>44JD</v>
          </cell>
          <cell r="B132">
            <v>44</v>
          </cell>
          <cell r="C132" t="str">
            <v>JD</v>
          </cell>
          <cell r="D132">
            <v>111</v>
          </cell>
        </row>
        <row r="133">
          <cell r="A133" t="str">
            <v>44MV</v>
          </cell>
          <cell r="B133">
            <v>44</v>
          </cell>
          <cell r="C133" t="str">
            <v>MV</v>
          </cell>
          <cell r="D133">
            <v>881</v>
          </cell>
        </row>
        <row r="134">
          <cell r="A134" t="str">
            <v>44PL</v>
          </cell>
          <cell r="B134">
            <v>44</v>
          </cell>
          <cell r="C134" t="str">
            <v>PL</v>
          </cell>
          <cell r="D134">
            <v>135</v>
          </cell>
        </row>
        <row r="135">
          <cell r="A135" t="str">
            <v>44RC</v>
          </cell>
          <cell r="B135">
            <v>44</v>
          </cell>
          <cell r="C135" t="str">
            <v>RC</v>
          </cell>
          <cell r="D135">
            <v>139</v>
          </cell>
        </row>
        <row r="136">
          <cell r="A136" t="str">
            <v>44RP</v>
          </cell>
          <cell r="B136">
            <v>44</v>
          </cell>
          <cell r="C136" t="str">
            <v>RP</v>
          </cell>
          <cell r="D136">
            <v>127</v>
          </cell>
        </row>
        <row r="137">
          <cell r="A137" t="str">
            <v>44RV</v>
          </cell>
          <cell r="B137">
            <v>44</v>
          </cell>
          <cell r="C137" t="str">
            <v>RV</v>
          </cell>
          <cell r="D137">
            <v>27</v>
          </cell>
        </row>
        <row r="138">
          <cell r="A138" t="str">
            <v>44SD</v>
          </cell>
          <cell r="B138">
            <v>44</v>
          </cell>
          <cell r="C138" t="str">
            <v>SD</v>
          </cell>
          <cell r="D138">
            <v>104</v>
          </cell>
        </row>
        <row r="139">
          <cell r="A139" t="str">
            <v>44TJ</v>
          </cell>
          <cell r="B139">
            <v>44</v>
          </cell>
          <cell r="C139" t="str">
            <v>TJ</v>
          </cell>
          <cell r="D139">
            <v>19</v>
          </cell>
        </row>
        <row r="140">
          <cell r="A140" t="str">
            <v>44WJ</v>
          </cell>
          <cell r="B140">
            <v>44</v>
          </cell>
          <cell r="C140" t="str">
            <v>WJ</v>
          </cell>
          <cell r="D140">
            <v>242</v>
          </cell>
        </row>
        <row r="141">
          <cell r="A141" t="str">
            <v>51</v>
          </cell>
          <cell r="B141">
            <v>51</v>
          </cell>
          <cell r="D141">
            <v>1</v>
          </cell>
        </row>
        <row r="142">
          <cell r="A142" t="str">
            <v>51DN</v>
          </cell>
          <cell r="B142">
            <v>51</v>
          </cell>
          <cell r="C142" t="str">
            <v>DN</v>
          </cell>
          <cell r="D142">
            <v>379</v>
          </cell>
        </row>
        <row r="143">
          <cell r="A143" t="str">
            <v>51HC</v>
          </cell>
          <cell r="B143">
            <v>51</v>
          </cell>
          <cell r="C143" t="str">
            <v>HC</v>
          </cell>
          <cell r="D143">
            <v>32</v>
          </cell>
        </row>
        <row r="144">
          <cell r="A144" t="str">
            <v>51HD</v>
          </cell>
          <cell r="B144">
            <v>51</v>
          </cell>
          <cell r="C144" t="str">
            <v>HD</v>
          </cell>
          <cell r="D144">
            <v>200</v>
          </cell>
        </row>
        <row r="145">
          <cell r="A145" t="str">
            <v>51HL</v>
          </cell>
          <cell r="B145">
            <v>51</v>
          </cell>
          <cell r="C145" t="str">
            <v>HL</v>
          </cell>
          <cell r="D145">
            <v>49</v>
          </cell>
        </row>
        <row r="146">
          <cell r="A146" t="str">
            <v>51HY</v>
          </cell>
          <cell r="B146">
            <v>51</v>
          </cell>
          <cell r="C146" t="str">
            <v>HY</v>
          </cell>
          <cell r="D146">
            <v>54</v>
          </cell>
        </row>
        <row r="147">
          <cell r="A147" t="str">
            <v>51JC</v>
          </cell>
          <cell r="B147">
            <v>51</v>
          </cell>
          <cell r="C147" t="str">
            <v>JC</v>
          </cell>
          <cell r="D147">
            <v>53</v>
          </cell>
        </row>
        <row r="148">
          <cell r="A148" t="str">
            <v>51JD</v>
          </cell>
          <cell r="B148">
            <v>51</v>
          </cell>
          <cell r="C148" t="str">
            <v>JD</v>
          </cell>
          <cell r="D148">
            <v>139</v>
          </cell>
        </row>
        <row r="149">
          <cell r="A149" t="str">
            <v>51MV</v>
          </cell>
          <cell r="B149">
            <v>51</v>
          </cell>
          <cell r="C149" t="str">
            <v>MV</v>
          </cell>
          <cell r="D149">
            <v>1447</v>
          </cell>
        </row>
        <row r="150">
          <cell r="A150" t="str">
            <v>51PT</v>
          </cell>
          <cell r="B150">
            <v>51</v>
          </cell>
          <cell r="C150" t="str">
            <v>PT</v>
          </cell>
          <cell r="D150">
            <v>1</v>
          </cell>
        </row>
        <row r="151">
          <cell r="A151" t="str">
            <v>51RC</v>
          </cell>
          <cell r="B151">
            <v>51</v>
          </cell>
          <cell r="C151" t="str">
            <v>RC</v>
          </cell>
          <cell r="D151">
            <v>235</v>
          </cell>
        </row>
        <row r="152">
          <cell r="A152" t="str">
            <v>51RP</v>
          </cell>
          <cell r="B152">
            <v>51</v>
          </cell>
          <cell r="C152" t="str">
            <v>RP</v>
          </cell>
          <cell r="D152">
            <v>98</v>
          </cell>
        </row>
        <row r="153">
          <cell r="A153" t="str">
            <v>51RV</v>
          </cell>
          <cell r="B153">
            <v>51</v>
          </cell>
          <cell r="C153" t="str">
            <v>RV</v>
          </cell>
          <cell r="D153">
            <v>26</v>
          </cell>
        </row>
        <row r="154">
          <cell r="A154" t="str">
            <v>51SD</v>
          </cell>
          <cell r="B154">
            <v>51</v>
          </cell>
          <cell r="C154" t="str">
            <v>SD</v>
          </cell>
          <cell r="D154">
            <v>133</v>
          </cell>
        </row>
        <row r="155">
          <cell r="A155" t="str">
            <v>51WJ</v>
          </cell>
          <cell r="B155">
            <v>51</v>
          </cell>
          <cell r="C155" t="str">
            <v>WJ</v>
          </cell>
          <cell r="D155">
            <v>522</v>
          </cell>
        </row>
        <row r="156">
          <cell r="A156" t="str">
            <v>52</v>
          </cell>
          <cell r="B156">
            <v>52</v>
          </cell>
          <cell r="D156">
            <v>3</v>
          </cell>
        </row>
        <row r="157">
          <cell r="A157" t="str">
            <v>52DK</v>
          </cell>
          <cell r="B157">
            <v>52</v>
          </cell>
          <cell r="C157" t="str">
            <v>DK</v>
          </cell>
          <cell r="D157">
            <v>17</v>
          </cell>
        </row>
        <row r="158">
          <cell r="A158" t="str">
            <v>52DN</v>
          </cell>
          <cell r="B158">
            <v>52</v>
          </cell>
          <cell r="C158" t="str">
            <v>DN</v>
          </cell>
          <cell r="D158">
            <v>166</v>
          </cell>
        </row>
        <row r="159">
          <cell r="A159" t="str">
            <v>52DQ</v>
          </cell>
          <cell r="B159">
            <v>52</v>
          </cell>
          <cell r="C159" t="str">
            <v>DQ</v>
          </cell>
          <cell r="D159">
            <v>18</v>
          </cell>
        </row>
        <row r="160">
          <cell r="A160" t="str">
            <v>52HC</v>
          </cell>
          <cell r="B160">
            <v>52</v>
          </cell>
          <cell r="C160" t="str">
            <v>HC</v>
          </cell>
          <cell r="D160">
            <v>26</v>
          </cell>
        </row>
        <row r="161">
          <cell r="A161" t="str">
            <v>52HD</v>
          </cell>
          <cell r="B161">
            <v>52</v>
          </cell>
          <cell r="C161" t="str">
            <v>HD</v>
          </cell>
          <cell r="D161">
            <v>75</v>
          </cell>
        </row>
        <row r="162">
          <cell r="A162" t="str">
            <v>52HL</v>
          </cell>
          <cell r="B162">
            <v>52</v>
          </cell>
          <cell r="C162" t="str">
            <v>HL</v>
          </cell>
          <cell r="D162">
            <v>35</v>
          </cell>
        </row>
        <row r="163">
          <cell r="A163" t="str">
            <v>52HY</v>
          </cell>
          <cell r="B163">
            <v>52</v>
          </cell>
          <cell r="C163" t="str">
            <v>HY</v>
          </cell>
          <cell r="D163">
            <v>39</v>
          </cell>
        </row>
        <row r="164">
          <cell r="A164" t="str">
            <v>52JC</v>
          </cell>
          <cell r="B164">
            <v>52</v>
          </cell>
          <cell r="C164" t="str">
            <v>JC</v>
          </cell>
          <cell r="D164">
            <v>30</v>
          </cell>
        </row>
        <row r="165">
          <cell r="A165" t="str">
            <v>52JD</v>
          </cell>
          <cell r="B165">
            <v>52</v>
          </cell>
          <cell r="C165" t="str">
            <v>JD</v>
          </cell>
          <cell r="D165">
            <v>173</v>
          </cell>
        </row>
        <row r="166">
          <cell r="A166" t="str">
            <v>52MV</v>
          </cell>
          <cell r="B166">
            <v>52</v>
          </cell>
          <cell r="C166" t="str">
            <v>MV</v>
          </cell>
          <cell r="D166">
            <v>915</v>
          </cell>
        </row>
        <row r="167">
          <cell r="A167" t="str">
            <v>52PL</v>
          </cell>
          <cell r="B167">
            <v>52</v>
          </cell>
          <cell r="C167" t="str">
            <v>PL</v>
          </cell>
          <cell r="D167">
            <v>60</v>
          </cell>
        </row>
        <row r="168">
          <cell r="A168" t="str">
            <v>52PT</v>
          </cell>
          <cell r="B168">
            <v>52</v>
          </cell>
          <cell r="C168" t="str">
            <v>PT</v>
          </cell>
          <cell r="D168">
            <v>17</v>
          </cell>
        </row>
        <row r="169">
          <cell r="A169" t="str">
            <v>52RC</v>
          </cell>
          <cell r="B169">
            <v>52</v>
          </cell>
          <cell r="C169" t="str">
            <v>RC</v>
          </cell>
          <cell r="D169">
            <v>337</v>
          </cell>
        </row>
        <row r="170">
          <cell r="A170" t="str">
            <v>52RP</v>
          </cell>
          <cell r="B170">
            <v>52</v>
          </cell>
          <cell r="C170" t="str">
            <v>RP</v>
          </cell>
          <cell r="D170">
            <v>208</v>
          </cell>
        </row>
        <row r="171">
          <cell r="A171" t="str">
            <v>52RV</v>
          </cell>
          <cell r="B171">
            <v>52</v>
          </cell>
          <cell r="C171" t="str">
            <v>RV</v>
          </cell>
          <cell r="D171">
            <v>13</v>
          </cell>
        </row>
        <row r="172">
          <cell r="A172" t="str">
            <v>52SD</v>
          </cell>
          <cell r="B172">
            <v>52</v>
          </cell>
          <cell r="C172" t="str">
            <v>SD</v>
          </cell>
          <cell r="D172">
            <v>161</v>
          </cell>
        </row>
        <row r="173">
          <cell r="A173" t="str">
            <v>52TJ</v>
          </cell>
          <cell r="B173">
            <v>52</v>
          </cell>
          <cell r="C173" t="str">
            <v>TJ</v>
          </cell>
          <cell r="D173">
            <v>22</v>
          </cell>
        </row>
        <row r="174">
          <cell r="A174" t="str">
            <v>52WJ</v>
          </cell>
          <cell r="B174">
            <v>52</v>
          </cell>
          <cell r="C174" t="str">
            <v>WJ</v>
          </cell>
          <cell r="D174">
            <v>189</v>
          </cell>
        </row>
        <row r="175">
          <cell r="A175" t="str">
            <v>53</v>
          </cell>
          <cell r="B175">
            <v>53</v>
          </cell>
          <cell r="D175">
            <v>1</v>
          </cell>
        </row>
        <row r="176">
          <cell r="A176" t="str">
            <v>53DK</v>
          </cell>
          <cell r="B176">
            <v>53</v>
          </cell>
          <cell r="C176" t="str">
            <v>DK</v>
          </cell>
          <cell r="D176">
            <v>14</v>
          </cell>
        </row>
        <row r="177">
          <cell r="A177" t="str">
            <v>53DN</v>
          </cell>
          <cell r="B177">
            <v>53</v>
          </cell>
          <cell r="C177" t="str">
            <v>DN</v>
          </cell>
          <cell r="D177">
            <v>160</v>
          </cell>
        </row>
        <row r="178">
          <cell r="A178" t="str">
            <v>53HC</v>
          </cell>
          <cell r="B178">
            <v>53</v>
          </cell>
          <cell r="C178" t="str">
            <v>HC</v>
          </cell>
          <cell r="D178">
            <v>23</v>
          </cell>
        </row>
        <row r="179">
          <cell r="A179" t="str">
            <v>53HD</v>
          </cell>
          <cell r="B179">
            <v>53</v>
          </cell>
          <cell r="C179" t="str">
            <v>HD</v>
          </cell>
          <cell r="D179">
            <v>60</v>
          </cell>
        </row>
        <row r="180">
          <cell r="A180" t="str">
            <v>53HL</v>
          </cell>
          <cell r="B180">
            <v>53</v>
          </cell>
          <cell r="C180" t="str">
            <v>HL</v>
          </cell>
          <cell r="D180">
            <v>19</v>
          </cell>
        </row>
        <row r="181">
          <cell r="A181" t="str">
            <v>53HY</v>
          </cell>
          <cell r="B181">
            <v>53</v>
          </cell>
          <cell r="C181" t="str">
            <v>HY</v>
          </cell>
          <cell r="D181">
            <v>33</v>
          </cell>
        </row>
        <row r="182">
          <cell r="A182" t="str">
            <v>53JC</v>
          </cell>
          <cell r="B182">
            <v>53</v>
          </cell>
          <cell r="C182" t="str">
            <v>JC</v>
          </cell>
          <cell r="D182">
            <v>27</v>
          </cell>
        </row>
        <row r="183">
          <cell r="A183" t="str">
            <v>53JD</v>
          </cell>
          <cell r="B183">
            <v>53</v>
          </cell>
          <cell r="C183" t="str">
            <v>JD</v>
          </cell>
          <cell r="D183">
            <v>180</v>
          </cell>
        </row>
        <row r="184">
          <cell r="A184" t="str">
            <v>53MV</v>
          </cell>
          <cell r="B184">
            <v>53</v>
          </cell>
          <cell r="C184" t="str">
            <v>MV</v>
          </cell>
          <cell r="D184">
            <v>947</v>
          </cell>
        </row>
        <row r="185">
          <cell r="A185" t="str">
            <v>53PL</v>
          </cell>
          <cell r="B185">
            <v>53</v>
          </cell>
          <cell r="C185" t="str">
            <v>PL</v>
          </cell>
          <cell r="D185">
            <v>45</v>
          </cell>
        </row>
        <row r="186">
          <cell r="A186" t="str">
            <v>53RC</v>
          </cell>
          <cell r="B186">
            <v>53</v>
          </cell>
          <cell r="C186" t="str">
            <v>RC</v>
          </cell>
          <cell r="D186">
            <v>327</v>
          </cell>
        </row>
        <row r="187">
          <cell r="A187" t="str">
            <v>53RP</v>
          </cell>
          <cell r="B187">
            <v>53</v>
          </cell>
          <cell r="C187" t="str">
            <v>RP</v>
          </cell>
          <cell r="D187">
            <v>75</v>
          </cell>
        </row>
        <row r="188">
          <cell r="A188" t="str">
            <v>53SD</v>
          </cell>
          <cell r="B188">
            <v>53</v>
          </cell>
          <cell r="C188" t="str">
            <v>SD</v>
          </cell>
          <cell r="D188">
            <v>176</v>
          </cell>
        </row>
        <row r="189">
          <cell r="A189" t="str">
            <v>53TJ</v>
          </cell>
          <cell r="B189">
            <v>53</v>
          </cell>
          <cell r="C189" t="str">
            <v>TJ</v>
          </cell>
          <cell r="D189">
            <v>20</v>
          </cell>
        </row>
        <row r="190">
          <cell r="A190" t="str">
            <v>53WJ</v>
          </cell>
          <cell r="B190">
            <v>53</v>
          </cell>
          <cell r="C190" t="str">
            <v>WJ</v>
          </cell>
          <cell r="D190">
            <v>206</v>
          </cell>
        </row>
        <row r="191">
          <cell r="A191" t="str">
            <v>54</v>
          </cell>
          <cell r="B191">
            <v>54</v>
          </cell>
          <cell r="D191">
            <v>1</v>
          </cell>
        </row>
        <row r="192">
          <cell r="A192" t="str">
            <v>54DK</v>
          </cell>
          <cell r="B192">
            <v>54</v>
          </cell>
          <cell r="C192" t="str">
            <v>DK</v>
          </cell>
          <cell r="D192">
            <v>52</v>
          </cell>
        </row>
        <row r="193">
          <cell r="A193" t="str">
            <v>54DN</v>
          </cell>
          <cell r="B193">
            <v>54</v>
          </cell>
          <cell r="C193" t="str">
            <v>DN</v>
          </cell>
          <cell r="D193">
            <v>113</v>
          </cell>
        </row>
        <row r="194">
          <cell r="A194" t="str">
            <v>54DQ</v>
          </cell>
          <cell r="B194">
            <v>54</v>
          </cell>
          <cell r="C194" t="str">
            <v>DQ</v>
          </cell>
          <cell r="D194">
            <v>33</v>
          </cell>
        </row>
        <row r="195">
          <cell r="A195" t="str">
            <v>54HC</v>
          </cell>
          <cell r="B195">
            <v>54</v>
          </cell>
          <cell r="C195" t="str">
            <v>HC</v>
          </cell>
          <cell r="D195">
            <v>21</v>
          </cell>
        </row>
        <row r="196">
          <cell r="A196" t="str">
            <v>54HD</v>
          </cell>
          <cell r="B196">
            <v>54</v>
          </cell>
          <cell r="C196" t="str">
            <v>HD</v>
          </cell>
          <cell r="D196">
            <v>77</v>
          </cell>
        </row>
        <row r="197">
          <cell r="A197" t="str">
            <v>54HL</v>
          </cell>
          <cell r="B197">
            <v>54</v>
          </cell>
          <cell r="C197" t="str">
            <v>HL</v>
          </cell>
          <cell r="D197">
            <v>39</v>
          </cell>
        </row>
        <row r="198">
          <cell r="A198" t="str">
            <v>54HY</v>
          </cell>
          <cell r="B198">
            <v>54</v>
          </cell>
          <cell r="C198" t="str">
            <v>HY</v>
          </cell>
          <cell r="D198">
            <v>37</v>
          </cell>
        </row>
        <row r="199">
          <cell r="A199" t="str">
            <v>54JC</v>
          </cell>
          <cell r="B199">
            <v>54</v>
          </cell>
          <cell r="C199" t="str">
            <v>JC</v>
          </cell>
          <cell r="D199">
            <v>36</v>
          </cell>
        </row>
        <row r="200">
          <cell r="A200" t="str">
            <v>54JD</v>
          </cell>
          <cell r="B200">
            <v>54</v>
          </cell>
          <cell r="C200" t="str">
            <v>JD</v>
          </cell>
          <cell r="D200">
            <v>141</v>
          </cell>
        </row>
        <row r="201">
          <cell r="A201" t="str">
            <v>54MV</v>
          </cell>
          <cell r="B201">
            <v>54</v>
          </cell>
          <cell r="C201" t="str">
            <v>MV</v>
          </cell>
          <cell r="D201">
            <v>550</v>
          </cell>
        </row>
        <row r="202">
          <cell r="A202" t="str">
            <v>54PL</v>
          </cell>
          <cell r="B202">
            <v>54</v>
          </cell>
          <cell r="C202" t="str">
            <v>PL</v>
          </cell>
          <cell r="D202">
            <v>81</v>
          </cell>
        </row>
        <row r="203">
          <cell r="A203" t="str">
            <v>54RC</v>
          </cell>
          <cell r="B203">
            <v>54</v>
          </cell>
          <cell r="C203" t="str">
            <v>RC</v>
          </cell>
          <cell r="D203">
            <v>198</v>
          </cell>
        </row>
        <row r="204">
          <cell r="A204" t="str">
            <v>54RP</v>
          </cell>
          <cell r="B204">
            <v>54</v>
          </cell>
          <cell r="C204" t="str">
            <v>RP</v>
          </cell>
          <cell r="D204">
            <v>103</v>
          </cell>
        </row>
        <row r="205">
          <cell r="A205" t="str">
            <v>54RV</v>
          </cell>
          <cell r="B205">
            <v>54</v>
          </cell>
          <cell r="C205" t="str">
            <v>RV</v>
          </cell>
          <cell r="D205">
            <v>20</v>
          </cell>
        </row>
        <row r="206">
          <cell r="A206" t="str">
            <v>54SD</v>
          </cell>
          <cell r="B206">
            <v>54</v>
          </cell>
          <cell r="C206" t="str">
            <v>SD</v>
          </cell>
          <cell r="D206">
            <v>137</v>
          </cell>
        </row>
        <row r="207">
          <cell r="A207" t="str">
            <v>54TJ</v>
          </cell>
          <cell r="B207">
            <v>54</v>
          </cell>
          <cell r="C207" t="str">
            <v>TJ</v>
          </cell>
          <cell r="D207">
            <v>25</v>
          </cell>
        </row>
        <row r="208">
          <cell r="A208" t="str">
            <v>54WJ</v>
          </cell>
          <cell r="B208">
            <v>54</v>
          </cell>
          <cell r="C208" t="str">
            <v>WJ</v>
          </cell>
          <cell r="D208">
            <v>144</v>
          </cell>
        </row>
        <row r="209">
          <cell r="A209" t="str">
            <v>55</v>
          </cell>
          <cell r="B209">
            <v>55</v>
          </cell>
          <cell r="D209">
            <v>1</v>
          </cell>
        </row>
        <row r="210">
          <cell r="A210" t="str">
            <v>55DK</v>
          </cell>
          <cell r="B210">
            <v>55</v>
          </cell>
          <cell r="C210" t="str">
            <v>DK</v>
          </cell>
          <cell r="D210">
            <v>12</v>
          </cell>
        </row>
        <row r="211">
          <cell r="A211" t="str">
            <v>55DN</v>
          </cell>
          <cell r="B211">
            <v>55</v>
          </cell>
          <cell r="C211" t="str">
            <v>DN</v>
          </cell>
          <cell r="D211">
            <v>120</v>
          </cell>
        </row>
        <row r="212">
          <cell r="A212" t="str">
            <v>55DQ</v>
          </cell>
          <cell r="B212">
            <v>55</v>
          </cell>
          <cell r="C212" t="str">
            <v>DQ</v>
          </cell>
          <cell r="D212">
            <v>11</v>
          </cell>
        </row>
        <row r="213">
          <cell r="A213" t="str">
            <v>55HC</v>
          </cell>
          <cell r="B213">
            <v>55</v>
          </cell>
          <cell r="C213" t="str">
            <v>HC</v>
          </cell>
          <cell r="D213">
            <v>9</v>
          </cell>
        </row>
        <row r="214">
          <cell r="A214" t="str">
            <v>55HD</v>
          </cell>
          <cell r="B214">
            <v>55</v>
          </cell>
          <cell r="C214" t="str">
            <v>HD</v>
          </cell>
          <cell r="D214">
            <v>75</v>
          </cell>
        </row>
        <row r="215">
          <cell r="A215" t="str">
            <v>55HL</v>
          </cell>
          <cell r="B215">
            <v>55</v>
          </cell>
          <cell r="C215" t="str">
            <v>HL</v>
          </cell>
          <cell r="D215">
            <v>25</v>
          </cell>
        </row>
        <row r="216">
          <cell r="A216" t="str">
            <v>55HY</v>
          </cell>
          <cell r="B216">
            <v>55</v>
          </cell>
          <cell r="C216" t="str">
            <v>HY</v>
          </cell>
          <cell r="D216">
            <v>28</v>
          </cell>
        </row>
        <row r="217">
          <cell r="A217" t="str">
            <v>55JC</v>
          </cell>
          <cell r="B217">
            <v>55</v>
          </cell>
          <cell r="C217" t="str">
            <v>JC</v>
          </cell>
          <cell r="D217">
            <v>33</v>
          </cell>
        </row>
        <row r="218">
          <cell r="A218" t="str">
            <v>55JD</v>
          </cell>
          <cell r="B218">
            <v>55</v>
          </cell>
          <cell r="C218" t="str">
            <v>JD</v>
          </cell>
          <cell r="D218">
            <v>103</v>
          </cell>
        </row>
        <row r="219">
          <cell r="A219" t="str">
            <v>55MV</v>
          </cell>
          <cell r="B219">
            <v>55</v>
          </cell>
          <cell r="C219" t="str">
            <v>MV</v>
          </cell>
          <cell r="D219">
            <v>863</v>
          </cell>
        </row>
        <row r="220">
          <cell r="A220" t="str">
            <v>55PL</v>
          </cell>
          <cell r="B220">
            <v>55</v>
          </cell>
          <cell r="C220" t="str">
            <v>PL</v>
          </cell>
          <cell r="D220">
            <v>65</v>
          </cell>
        </row>
        <row r="221">
          <cell r="A221" t="str">
            <v>55RC</v>
          </cell>
          <cell r="B221">
            <v>55</v>
          </cell>
          <cell r="C221" t="str">
            <v>RC</v>
          </cell>
          <cell r="D221">
            <v>239</v>
          </cell>
        </row>
        <row r="222">
          <cell r="A222" t="str">
            <v>55RP</v>
          </cell>
          <cell r="B222">
            <v>55</v>
          </cell>
          <cell r="C222" t="str">
            <v>RP</v>
          </cell>
          <cell r="D222">
            <v>97</v>
          </cell>
        </row>
        <row r="223">
          <cell r="A223" t="str">
            <v>55RV</v>
          </cell>
          <cell r="B223">
            <v>55</v>
          </cell>
          <cell r="C223" t="str">
            <v>RV</v>
          </cell>
          <cell r="D223">
            <v>9</v>
          </cell>
        </row>
        <row r="224">
          <cell r="A224" t="str">
            <v>55SD</v>
          </cell>
          <cell r="B224">
            <v>55</v>
          </cell>
          <cell r="C224" t="str">
            <v>SD</v>
          </cell>
          <cell r="D224">
            <v>96</v>
          </cell>
        </row>
        <row r="225">
          <cell r="A225" t="str">
            <v>55TJ</v>
          </cell>
          <cell r="B225">
            <v>55</v>
          </cell>
          <cell r="C225" t="str">
            <v>TJ</v>
          </cell>
          <cell r="D225">
            <v>17</v>
          </cell>
        </row>
        <row r="226">
          <cell r="A226" t="str">
            <v>55WJ</v>
          </cell>
          <cell r="B226">
            <v>55</v>
          </cell>
          <cell r="C226" t="str">
            <v>WJ</v>
          </cell>
          <cell r="D226">
            <v>189</v>
          </cell>
        </row>
        <row r="227">
          <cell r="A227" t="str">
            <v>61DN</v>
          </cell>
          <cell r="B227">
            <v>61</v>
          </cell>
          <cell r="C227" t="str">
            <v>DN</v>
          </cell>
          <cell r="D227">
            <v>219</v>
          </cell>
        </row>
        <row r="228">
          <cell r="A228" t="str">
            <v>61HC</v>
          </cell>
          <cell r="B228">
            <v>61</v>
          </cell>
          <cell r="C228" t="str">
            <v>HC</v>
          </cell>
          <cell r="D228">
            <v>25</v>
          </cell>
        </row>
        <row r="229">
          <cell r="A229" t="str">
            <v>61HD</v>
          </cell>
          <cell r="B229">
            <v>61</v>
          </cell>
          <cell r="C229" t="str">
            <v>HD</v>
          </cell>
          <cell r="D229">
            <v>65</v>
          </cell>
        </row>
        <row r="230">
          <cell r="A230" t="str">
            <v>61HL</v>
          </cell>
          <cell r="B230">
            <v>61</v>
          </cell>
          <cell r="C230" t="str">
            <v>HL</v>
          </cell>
          <cell r="D230">
            <v>23</v>
          </cell>
        </row>
        <row r="231">
          <cell r="A231" t="str">
            <v>61HY</v>
          </cell>
          <cell r="B231">
            <v>61</v>
          </cell>
          <cell r="C231" t="str">
            <v>HY</v>
          </cell>
          <cell r="D231">
            <v>45</v>
          </cell>
        </row>
        <row r="232">
          <cell r="A232" t="str">
            <v>61JC</v>
          </cell>
          <cell r="B232">
            <v>61</v>
          </cell>
          <cell r="C232" t="str">
            <v>JC</v>
          </cell>
          <cell r="D232">
            <v>37</v>
          </cell>
        </row>
        <row r="233">
          <cell r="A233" t="str">
            <v>61JD</v>
          </cell>
          <cell r="B233">
            <v>61</v>
          </cell>
          <cell r="C233" t="str">
            <v>JD</v>
          </cell>
          <cell r="D233">
            <v>132</v>
          </cell>
        </row>
        <row r="234">
          <cell r="A234" t="str">
            <v>61MV</v>
          </cell>
          <cell r="B234">
            <v>61</v>
          </cell>
          <cell r="C234" t="str">
            <v>MV</v>
          </cell>
          <cell r="D234">
            <v>805</v>
          </cell>
        </row>
        <row r="235">
          <cell r="A235" t="str">
            <v>61RC</v>
          </cell>
          <cell r="B235">
            <v>61</v>
          </cell>
          <cell r="C235" t="str">
            <v>RC</v>
          </cell>
          <cell r="D235">
            <v>316</v>
          </cell>
        </row>
        <row r="236">
          <cell r="A236" t="str">
            <v>61RP</v>
          </cell>
          <cell r="B236">
            <v>61</v>
          </cell>
          <cell r="C236" t="str">
            <v>RP</v>
          </cell>
          <cell r="D236">
            <v>85</v>
          </cell>
        </row>
        <row r="237">
          <cell r="A237" t="str">
            <v>61RV</v>
          </cell>
          <cell r="B237">
            <v>61</v>
          </cell>
          <cell r="C237" t="str">
            <v>RV</v>
          </cell>
          <cell r="D237">
            <v>21</v>
          </cell>
        </row>
        <row r="238">
          <cell r="A238" t="str">
            <v>61SD</v>
          </cell>
          <cell r="B238">
            <v>61</v>
          </cell>
          <cell r="C238" t="str">
            <v>SD</v>
          </cell>
          <cell r="D238">
            <v>58</v>
          </cell>
        </row>
        <row r="239">
          <cell r="A239" t="str">
            <v>61WJ</v>
          </cell>
          <cell r="B239">
            <v>61</v>
          </cell>
          <cell r="C239" t="str">
            <v>WJ</v>
          </cell>
          <cell r="D239">
            <v>335</v>
          </cell>
        </row>
        <row r="240">
          <cell r="A240" t="str">
            <v>62DN</v>
          </cell>
          <cell r="B240">
            <v>62</v>
          </cell>
          <cell r="C240" t="str">
            <v>DN</v>
          </cell>
          <cell r="D240">
            <v>26</v>
          </cell>
        </row>
        <row r="241">
          <cell r="A241" t="str">
            <v>62JD</v>
          </cell>
          <cell r="B241">
            <v>62</v>
          </cell>
          <cell r="C241" t="str">
            <v>JD</v>
          </cell>
          <cell r="D241">
            <v>56</v>
          </cell>
        </row>
        <row r="242">
          <cell r="A242" t="str">
            <v>62RC</v>
          </cell>
          <cell r="B242">
            <v>62</v>
          </cell>
          <cell r="C242" t="str">
            <v>RC</v>
          </cell>
          <cell r="D242">
            <v>428</v>
          </cell>
        </row>
        <row r="243">
          <cell r="A243" t="str">
            <v>62RP</v>
          </cell>
          <cell r="B243">
            <v>62</v>
          </cell>
          <cell r="C243" t="str">
            <v>RP</v>
          </cell>
          <cell r="D243">
            <v>63</v>
          </cell>
        </row>
        <row r="244">
          <cell r="A244" t="str">
            <v>62SD</v>
          </cell>
          <cell r="B244">
            <v>62</v>
          </cell>
          <cell r="C244" t="str">
            <v>SD</v>
          </cell>
          <cell r="D244">
            <v>79</v>
          </cell>
        </row>
        <row r="245">
          <cell r="A245" t="str">
            <v>63</v>
          </cell>
          <cell r="B245">
            <v>63</v>
          </cell>
          <cell r="D245">
            <v>4</v>
          </cell>
        </row>
        <row r="246">
          <cell r="A246" t="str">
            <v>63DK</v>
          </cell>
          <cell r="B246">
            <v>63</v>
          </cell>
          <cell r="C246" t="str">
            <v>DK</v>
          </cell>
          <cell r="D246">
            <v>18</v>
          </cell>
        </row>
        <row r="247">
          <cell r="A247" t="str">
            <v>63DN</v>
          </cell>
          <cell r="B247">
            <v>63</v>
          </cell>
          <cell r="C247" t="str">
            <v>DN</v>
          </cell>
          <cell r="D247">
            <v>191</v>
          </cell>
        </row>
        <row r="248">
          <cell r="A248" t="str">
            <v>63DQ</v>
          </cell>
          <cell r="B248">
            <v>63</v>
          </cell>
          <cell r="C248" t="str">
            <v>DQ</v>
          </cell>
          <cell r="D248">
            <v>58</v>
          </cell>
        </row>
        <row r="249">
          <cell r="A249" t="str">
            <v>63HC</v>
          </cell>
          <cell r="B249">
            <v>63</v>
          </cell>
          <cell r="C249" t="str">
            <v>HC</v>
          </cell>
          <cell r="D249">
            <v>8</v>
          </cell>
        </row>
        <row r="250">
          <cell r="A250" t="str">
            <v>63HD</v>
          </cell>
          <cell r="B250">
            <v>63</v>
          </cell>
          <cell r="C250" t="str">
            <v>HD</v>
          </cell>
          <cell r="D250">
            <v>51</v>
          </cell>
        </row>
        <row r="251">
          <cell r="A251" t="str">
            <v>63HL</v>
          </cell>
          <cell r="B251">
            <v>63</v>
          </cell>
          <cell r="C251" t="str">
            <v>HL</v>
          </cell>
          <cell r="D251">
            <v>23</v>
          </cell>
        </row>
        <row r="252">
          <cell r="A252" t="str">
            <v>63HY</v>
          </cell>
          <cell r="B252">
            <v>63</v>
          </cell>
          <cell r="C252" t="str">
            <v>HY</v>
          </cell>
          <cell r="D252">
            <v>29</v>
          </cell>
        </row>
        <row r="253">
          <cell r="A253" t="str">
            <v>63JC</v>
          </cell>
          <cell r="B253">
            <v>63</v>
          </cell>
          <cell r="C253" t="str">
            <v>JC</v>
          </cell>
          <cell r="D253">
            <v>14</v>
          </cell>
        </row>
        <row r="254">
          <cell r="A254" t="str">
            <v>63JD</v>
          </cell>
          <cell r="B254">
            <v>63</v>
          </cell>
          <cell r="C254" t="str">
            <v>JD</v>
          </cell>
          <cell r="D254">
            <v>82</v>
          </cell>
        </row>
        <row r="255">
          <cell r="A255" t="str">
            <v>63MV</v>
          </cell>
          <cell r="B255">
            <v>63</v>
          </cell>
          <cell r="C255" t="str">
            <v>MV</v>
          </cell>
          <cell r="D255">
            <v>580</v>
          </cell>
        </row>
        <row r="256">
          <cell r="A256" t="str">
            <v>63PL</v>
          </cell>
          <cell r="B256">
            <v>63</v>
          </cell>
          <cell r="C256" t="str">
            <v>PL</v>
          </cell>
          <cell r="D256">
            <v>83</v>
          </cell>
        </row>
        <row r="257">
          <cell r="A257" t="str">
            <v>63PT</v>
          </cell>
          <cell r="B257">
            <v>63</v>
          </cell>
          <cell r="C257" t="str">
            <v>PT</v>
          </cell>
          <cell r="D257">
            <v>7</v>
          </cell>
        </row>
        <row r="258">
          <cell r="A258" t="str">
            <v>63RC</v>
          </cell>
          <cell r="B258">
            <v>63</v>
          </cell>
          <cell r="C258" t="str">
            <v>RC</v>
          </cell>
          <cell r="D258">
            <v>622</v>
          </cell>
        </row>
        <row r="259">
          <cell r="A259" t="str">
            <v>63RP</v>
          </cell>
          <cell r="B259">
            <v>63</v>
          </cell>
          <cell r="C259" t="str">
            <v>RP</v>
          </cell>
          <cell r="D259">
            <v>242</v>
          </cell>
        </row>
        <row r="260">
          <cell r="A260" t="str">
            <v>63RV</v>
          </cell>
          <cell r="B260">
            <v>63</v>
          </cell>
          <cell r="C260" t="str">
            <v>RV</v>
          </cell>
          <cell r="D260">
            <v>15</v>
          </cell>
        </row>
        <row r="261">
          <cell r="A261" t="str">
            <v>63SD</v>
          </cell>
          <cell r="B261">
            <v>63</v>
          </cell>
          <cell r="C261" t="str">
            <v>SD</v>
          </cell>
          <cell r="D261">
            <v>85</v>
          </cell>
        </row>
        <row r="262">
          <cell r="A262" t="str">
            <v>63TJ</v>
          </cell>
          <cell r="B262">
            <v>63</v>
          </cell>
          <cell r="C262" t="str">
            <v>TJ</v>
          </cell>
          <cell r="D262">
            <v>31</v>
          </cell>
        </row>
        <row r="263">
          <cell r="A263" t="str">
            <v>63WJ</v>
          </cell>
          <cell r="B263">
            <v>63</v>
          </cell>
          <cell r="C263" t="str">
            <v>WJ</v>
          </cell>
          <cell r="D263">
            <v>194</v>
          </cell>
        </row>
        <row r="264">
          <cell r="A264" t="str">
            <v>64</v>
          </cell>
          <cell r="B264">
            <v>64</v>
          </cell>
          <cell r="D264">
            <v>3</v>
          </cell>
        </row>
        <row r="265">
          <cell r="A265" t="str">
            <v>64DK</v>
          </cell>
          <cell r="B265">
            <v>64</v>
          </cell>
          <cell r="C265" t="str">
            <v>DK</v>
          </cell>
          <cell r="D265">
            <v>21</v>
          </cell>
        </row>
        <row r="266">
          <cell r="A266" t="str">
            <v>64DN</v>
          </cell>
          <cell r="B266">
            <v>64</v>
          </cell>
          <cell r="C266" t="str">
            <v>DN</v>
          </cell>
          <cell r="D266">
            <v>96</v>
          </cell>
        </row>
        <row r="267">
          <cell r="A267" t="str">
            <v>64HC</v>
          </cell>
          <cell r="B267">
            <v>64</v>
          </cell>
          <cell r="C267" t="str">
            <v>HC</v>
          </cell>
          <cell r="D267">
            <v>10</v>
          </cell>
        </row>
        <row r="268">
          <cell r="A268" t="str">
            <v>64HD</v>
          </cell>
          <cell r="B268">
            <v>64</v>
          </cell>
          <cell r="C268" t="str">
            <v>HD</v>
          </cell>
          <cell r="D268">
            <v>46</v>
          </cell>
        </row>
        <row r="269">
          <cell r="A269" t="str">
            <v>64HL</v>
          </cell>
          <cell r="B269">
            <v>64</v>
          </cell>
          <cell r="C269" t="str">
            <v>HL</v>
          </cell>
          <cell r="D269">
            <v>11</v>
          </cell>
        </row>
        <row r="270">
          <cell r="A270" t="str">
            <v>64HY</v>
          </cell>
          <cell r="B270">
            <v>64</v>
          </cell>
          <cell r="C270" t="str">
            <v>HY</v>
          </cell>
          <cell r="D270">
            <v>23</v>
          </cell>
        </row>
        <row r="271">
          <cell r="A271" t="str">
            <v>64JC</v>
          </cell>
          <cell r="B271">
            <v>64</v>
          </cell>
          <cell r="C271" t="str">
            <v>JC</v>
          </cell>
          <cell r="D271">
            <v>24</v>
          </cell>
        </row>
        <row r="272">
          <cell r="A272" t="str">
            <v>64JD</v>
          </cell>
          <cell r="B272">
            <v>64</v>
          </cell>
          <cell r="C272" t="str">
            <v>JD</v>
          </cell>
          <cell r="D272">
            <v>102</v>
          </cell>
        </row>
        <row r="273">
          <cell r="A273" t="str">
            <v>64MV</v>
          </cell>
          <cell r="B273">
            <v>64</v>
          </cell>
          <cell r="C273" t="str">
            <v>MV</v>
          </cell>
          <cell r="D273">
            <v>354</v>
          </cell>
        </row>
        <row r="274">
          <cell r="A274" t="str">
            <v>64PL</v>
          </cell>
          <cell r="B274">
            <v>64</v>
          </cell>
          <cell r="C274" t="str">
            <v>PL</v>
          </cell>
          <cell r="D274">
            <v>50</v>
          </cell>
        </row>
        <row r="275">
          <cell r="A275" t="str">
            <v>64PT</v>
          </cell>
          <cell r="B275">
            <v>64</v>
          </cell>
          <cell r="C275" t="str">
            <v>PT</v>
          </cell>
          <cell r="D275">
            <v>2</v>
          </cell>
        </row>
        <row r="276">
          <cell r="A276" t="str">
            <v>64RC</v>
          </cell>
          <cell r="B276">
            <v>64</v>
          </cell>
          <cell r="C276" t="str">
            <v>RC</v>
          </cell>
          <cell r="D276">
            <v>292</v>
          </cell>
        </row>
        <row r="277">
          <cell r="A277" t="str">
            <v>64RP</v>
          </cell>
          <cell r="B277">
            <v>64</v>
          </cell>
          <cell r="C277" t="str">
            <v>RP</v>
          </cell>
          <cell r="D277">
            <v>103</v>
          </cell>
        </row>
        <row r="278">
          <cell r="A278" t="str">
            <v>64RV</v>
          </cell>
          <cell r="B278">
            <v>64</v>
          </cell>
          <cell r="C278" t="str">
            <v>RV</v>
          </cell>
          <cell r="D278">
            <v>9</v>
          </cell>
        </row>
        <row r="279">
          <cell r="A279" t="str">
            <v>64SD</v>
          </cell>
          <cell r="B279">
            <v>64</v>
          </cell>
          <cell r="C279" t="str">
            <v>SD</v>
          </cell>
          <cell r="D279">
            <v>94</v>
          </cell>
        </row>
        <row r="280">
          <cell r="A280" t="str">
            <v>64TJ</v>
          </cell>
          <cell r="B280">
            <v>64</v>
          </cell>
          <cell r="C280" t="str">
            <v>TJ</v>
          </cell>
          <cell r="D280">
            <v>24</v>
          </cell>
        </row>
        <row r="281">
          <cell r="A281" t="str">
            <v>64WJ</v>
          </cell>
          <cell r="B281">
            <v>64</v>
          </cell>
          <cell r="C281" t="str">
            <v>WJ</v>
          </cell>
          <cell r="D281">
            <v>167</v>
          </cell>
        </row>
        <row r="282">
          <cell r="A282" t="str">
            <v>65DK</v>
          </cell>
          <cell r="B282">
            <v>65</v>
          </cell>
          <cell r="C282" t="str">
            <v>DK</v>
          </cell>
          <cell r="D282">
            <v>27</v>
          </cell>
        </row>
        <row r="283">
          <cell r="A283" t="str">
            <v>65DN</v>
          </cell>
          <cell r="B283">
            <v>65</v>
          </cell>
          <cell r="C283" t="str">
            <v>DN</v>
          </cell>
          <cell r="D283">
            <v>107</v>
          </cell>
        </row>
        <row r="284">
          <cell r="A284" t="str">
            <v>65DQ</v>
          </cell>
          <cell r="B284">
            <v>65</v>
          </cell>
          <cell r="C284" t="str">
            <v>DQ</v>
          </cell>
          <cell r="D284">
            <v>49</v>
          </cell>
        </row>
        <row r="285">
          <cell r="A285" t="str">
            <v>65HC</v>
          </cell>
          <cell r="B285">
            <v>65</v>
          </cell>
          <cell r="C285" t="str">
            <v>HC</v>
          </cell>
          <cell r="D285">
            <v>10</v>
          </cell>
        </row>
        <row r="286">
          <cell r="A286" t="str">
            <v>65HD</v>
          </cell>
          <cell r="B286">
            <v>65</v>
          </cell>
          <cell r="C286" t="str">
            <v>HD</v>
          </cell>
          <cell r="D286">
            <v>50</v>
          </cell>
        </row>
        <row r="287">
          <cell r="A287" t="str">
            <v>65HL</v>
          </cell>
          <cell r="B287">
            <v>65</v>
          </cell>
          <cell r="C287" t="str">
            <v>HL</v>
          </cell>
          <cell r="D287">
            <v>12</v>
          </cell>
        </row>
        <row r="288">
          <cell r="A288" t="str">
            <v>65HY</v>
          </cell>
          <cell r="B288">
            <v>65</v>
          </cell>
          <cell r="C288" t="str">
            <v>HY</v>
          </cell>
          <cell r="D288">
            <v>18</v>
          </cell>
        </row>
        <row r="289">
          <cell r="A289" t="str">
            <v>65JC</v>
          </cell>
          <cell r="B289">
            <v>65</v>
          </cell>
          <cell r="C289" t="str">
            <v>JC</v>
          </cell>
          <cell r="D289">
            <v>4</v>
          </cell>
        </row>
        <row r="290">
          <cell r="A290" t="str">
            <v>65JD</v>
          </cell>
          <cell r="B290">
            <v>65</v>
          </cell>
          <cell r="C290" t="str">
            <v>JD</v>
          </cell>
          <cell r="D290">
            <v>92</v>
          </cell>
        </row>
        <row r="291">
          <cell r="A291" t="str">
            <v>65MV</v>
          </cell>
          <cell r="B291">
            <v>65</v>
          </cell>
          <cell r="C291" t="str">
            <v>MV</v>
          </cell>
          <cell r="D291">
            <v>364</v>
          </cell>
        </row>
        <row r="292">
          <cell r="A292" t="str">
            <v>65PL</v>
          </cell>
          <cell r="B292">
            <v>65</v>
          </cell>
          <cell r="C292" t="str">
            <v>PL</v>
          </cell>
          <cell r="D292">
            <v>51</v>
          </cell>
        </row>
        <row r="293">
          <cell r="A293" t="str">
            <v>65RC</v>
          </cell>
          <cell r="B293">
            <v>65</v>
          </cell>
          <cell r="C293" t="str">
            <v>RC</v>
          </cell>
          <cell r="D293">
            <v>263</v>
          </cell>
        </row>
        <row r="294">
          <cell r="A294" t="str">
            <v>65RP</v>
          </cell>
          <cell r="B294">
            <v>65</v>
          </cell>
          <cell r="C294" t="str">
            <v>RP</v>
          </cell>
          <cell r="D294">
            <v>69</v>
          </cell>
        </row>
        <row r="295">
          <cell r="A295" t="str">
            <v>65RV</v>
          </cell>
          <cell r="B295">
            <v>65</v>
          </cell>
          <cell r="C295" t="str">
            <v>RV</v>
          </cell>
          <cell r="D295">
            <v>16</v>
          </cell>
        </row>
        <row r="296">
          <cell r="A296" t="str">
            <v>65SD</v>
          </cell>
          <cell r="B296">
            <v>65</v>
          </cell>
          <cell r="C296" t="str">
            <v>SD</v>
          </cell>
          <cell r="D296">
            <v>97</v>
          </cell>
        </row>
        <row r="297">
          <cell r="A297" t="str">
            <v>65TJ</v>
          </cell>
          <cell r="B297">
            <v>65</v>
          </cell>
          <cell r="C297" t="str">
            <v>TJ</v>
          </cell>
          <cell r="D297">
            <v>17</v>
          </cell>
        </row>
        <row r="298">
          <cell r="A298" t="str">
            <v>65WJ</v>
          </cell>
          <cell r="B298">
            <v>65</v>
          </cell>
          <cell r="C298" t="str">
            <v>WJ</v>
          </cell>
          <cell r="D298">
            <v>159</v>
          </cell>
        </row>
        <row r="299">
          <cell r="A299" t="str">
            <v>66DK</v>
          </cell>
          <cell r="B299">
            <v>66</v>
          </cell>
          <cell r="C299" t="str">
            <v>DK</v>
          </cell>
          <cell r="D299">
            <v>68</v>
          </cell>
        </row>
        <row r="300">
          <cell r="A300" t="str">
            <v>66DN</v>
          </cell>
          <cell r="B300">
            <v>66</v>
          </cell>
          <cell r="C300" t="str">
            <v>DN</v>
          </cell>
          <cell r="D300">
            <v>224</v>
          </cell>
        </row>
        <row r="301">
          <cell r="A301" t="str">
            <v>66DQ</v>
          </cell>
          <cell r="B301">
            <v>66</v>
          </cell>
          <cell r="C301" t="str">
            <v>DQ</v>
          </cell>
          <cell r="D301">
            <v>68</v>
          </cell>
        </row>
        <row r="302">
          <cell r="A302" t="str">
            <v>66HC</v>
          </cell>
          <cell r="B302">
            <v>66</v>
          </cell>
          <cell r="C302" t="str">
            <v>HC</v>
          </cell>
          <cell r="D302">
            <v>32</v>
          </cell>
        </row>
        <row r="303">
          <cell r="A303" t="str">
            <v>66HD</v>
          </cell>
          <cell r="B303">
            <v>66</v>
          </cell>
          <cell r="C303" t="str">
            <v>HD</v>
          </cell>
          <cell r="D303">
            <v>81</v>
          </cell>
        </row>
        <row r="304">
          <cell r="A304" t="str">
            <v>66HL</v>
          </cell>
          <cell r="B304">
            <v>66</v>
          </cell>
          <cell r="C304" t="str">
            <v>HL</v>
          </cell>
          <cell r="D304">
            <v>54</v>
          </cell>
        </row>
        <row r="305">
          <cell r="A305" t="str">
            <v>66HY</v>
          </cell>
          <cell r="B305">
            <v>66</v>
          </cell>
          <cell r="C305" t="str">
            <v>HY</v>
          </cell>
          <cell r="D305">
            <v>59</v>
          </cell>
        </row>
        <row r="306">
          <cell r="A306" t="str">
            <v>66JC</v>
          </cell>
          <cell r="B306">
            <v>66</v>
          </cell>
          <cell r="C306" t="str">
            <v>JC</v>
          </cell>
          <cell r="D306">
            <v>55</v>
          </cell>
        </row>
        <row r="307">
          <cell r="A307" t="str">
            <v>66JD</v>
          </cell>
          <cell r="B307">
            <v>66</v>
          </cell>
          <cell r="C307" t="str">
            <v>JD</v>
          </cell>
          <cell r="D307">
            <v>72</v>
          </cell>
        </row>
        <row r="308">
          <cell r="A308" t="str">
            <v>66MV</v>
          </cell>
          <cell r="B308">
            <v>66</v>
          </cell>
          <cell r="C308" t="str">
            <v>MV</v>
          </cell>
          <cell r="D308">
            <v>1720</v>
          </cell>
        </row>
        <row r="309">
          <cell r="A309" t="str">
            <v>66PL</v>
          </cell>
          <cell r="B309">
            <v>66</v>
          </cell>
          <cell r="C309" t="str">
            <v>PL</v>
          </cell>
          <cell r="D309">
            <v>131</v>
          </cell>
        </row>
        <row r="310">
          <cell r="A310" t="str">
            <v>66RC</v>
          </cell>
          <cell r="B310">
            <v>66</v>
          </cell>
          <cell r="C310" t="str">
            <v>RC</v>
          </cell>
          <cell r="D310">
            <v>376</v>
          </cell>
        </row>
        <row r="311">
          <cell r="A311" t="str">
            <v>66RP</v>
          </cell>
          <cell r="B311">
            <v>66</v>
          </cell>
          <cell r="C311" t="str">
            <v>RP</v>
          </cell>
          <cell r="D311">
            <v>61</v>
          </cell>
        </row>
        <row r="312">
          <cell r="A312" t="str">
            <v>66RV</v>
          </cell>
          <cell r="B312">
            <v>66</v>
          </cell>
          <cell r="C312" t="str">
            <v>RV</v>
          </cell>
          <cell r="D312">
            <v>86</v>
          </cell>
        </row>
        <row r="313">
          <cell r="A313" t="str">
            <v>66SD</v>
          </cell>
          <cell r="B313">
            <v>66</v>
          </cell>
          <cell r="C313" t="str">
            <v>SD</v>
          </cell>
          <cell r="D313">
            <v>67</v>
          </cell>
        </row>
        <row r="314">
          <cell r="A314" t="str">
            <v>66TJ</v>
          </cell>
          <cell r="B314">
            <v>66</v>
          </cell>
          <cell r="C314" t="str">
            <v>TJ</v>
          </cell>
          <cell r="D314">
            <v>41</v>
          </cell>
        </row>
        <row r="315">
          <cell r="A315" t="str">
            <v>66WJ</v>
          </cell>
          <cell r="B315">
            <v>66</v>
          </cell>
          <cell r="C315" t="str">
            <v>WJ</v>
          </cell>
          <cell r="D315">
            <v>459</v>
          </cell>
        </row>
        <row r="316">
          <cell r="A316" t="str">
            <v>67</v>
          </cell>
          <cell r="B316">
            <v>67</v>
          </cell>
          <cell r="D316">
            <v>1</v>
          </cell>
        </row>
        <row r="317">
          <cell r="A317" t="str">
            <v>67DK</v>
          </cell>
          <cell r="B317">
            <v>67</v>
          </cell>
          <cell r="C317" t="str">
            <v>DK</v>
          </cell>
          <cell r="D317">
            <v>28</v>
          </cell>
        </row>
        <row r="318">
          <cell r="A318" t="str">
            <v>67DN</v>
          </cell>
          <cell r="B318">
            <v>67</v>
          </cell>
          <cell r="C318" t="str">
            <v>DN</v>
          </cell>
          <cell r="D318">
            <v>192</v>
          </cell>
        </row>
        <row r="319">
          <cell r="A319" t="str">
            <v>67DQ</v>
          </cell>
          <cell r="B319">
            <v>67</v>
          </cell>
          <cell r="C319" t="str">
            <v>DQ</v>
          </cell>
          <cell r="D319">
            <v>34</v>
          </cell>
        </row>
        <row r="320">
          <cell r="A320" t="str">
            <v>67HC</v>
          </cell>
          <cell r="B320">
            <v>67</v>
          </cell>
          <cell r="C320" t="str">
            <v>HC</v>
          </cell>
          <cell r="D320">
            <v>26</v>
          </cell>
        </row>
        <row r="321">
          <cell r="A321" t="str">
            <v>67HD</v>
          </cell>
          <cell r="B321">
            <v>67</v>
          </cell>
          <cell r="C321" t="str">
            <v>HD</v>
          </cell>
          <cell r="D321">
            <v>93</v>
          </cell>
        </row>
        <row r="322">
          <cell r="A322" t="str">
            <v>67HL</v>
          </cell>
          <cell r="B322">
            <v>67</v>
          </cell>
          <cell r="C322" t="str">
            <v>HL</v>
          </cell>
          <cell r="D322">
            <v>27</v>
          </cell>
        </row>
        <row r="323">
          <cell r="A323" t="str">
            <v>67HY</v>
          </cell>
          <cell r="B323">
            <v>67</v>
          </cell>
          <cell r="C323" t="str">
            <v>HY</v>
          </cell>
          <cell r="D323">
            <v>48</v>
          </cell>
        </row>
        <row r="324">
          <cell r="A324" t="str">
            <v>67JC</v>
          </cell>
          <cell r="B324">
            <v>67</v>
          </cell>
          <cell r="C324" t="str">
            <v>JC</v>
          </cell>
          <cell r="D324">
            <v>30</v>
          </cell>
        </row>
        <row r="325">
          <cell r="A325" t="str">
            <v>67JD</v>
          </cell>
          <cell r="B325">
            <v>67</v>
          </cell>
          <cell r="C325" t="str">
            <v>JD</v>
          </cell>
          <cell r="D325">
            <v>115</v>
          </cell>
        </row>
        <row r="326">
          <cell r="A326" t="str">
            <v>67MV</v>
          </cell>
          <cell r="B326">
            <v>67</v>
          </cell>
          <cell r="C326" t="str">
            <v>MV</v>
          </cell>
          <cell r="D326">
            <v>1150</v>
          </cell>
        </row>
        <row r="327">
          <cell r="A327" t="str">
            <v>67PL</v>
          </cell>
          <cell r="B327">
            <v>67</v>
          </cell>
          <cell r="C327" t="str">
            <v>PL</v>
          </cell>
          <cell r="D327">
            <v>85</v>
          </cell>
        </row>
        <row r="328">
          <cell r="A328" t="str">
            <v>67RC</v>
          </cell>
          <cell r="B328">
            <v>67</v>
          </cell>
          <cell r="C328" t="str">
            <v>RC</v>
          </cell>
          <cell r="D328">
            <v>264</v>
          </cell>
        </row>
        <row r="329">
          <cell r="A329" t="str">
            <v>67RP</v>
          </cell>
          <cell r="B329">
            <v>67</v>
          </cell>
          <cell r="C329" t="str">
            <v>RP</v>
          </cell>
          <cell r="D329">
            <v>81</v>
          </cell>
        </row>
        <row r="330">
          <cell r="A330" t="str">
            <v>67RV</v>
          </cell>
          <cell r="B330">
            <v>67</v>
          </cell>
          <cell r="C330" t="str">
            <v>RV</v>
          </cell>
          <cell r="D330">
            <v>31</v>
          </cell>
        </row>
        <row r="331">
          <cell r="A331" t="str">
            <v>67SD</v>
          </cell>
          <cell r="B331">
            <v>67</v>
          </cell>
          <cell r="C331" t="str">
            <v>SD</v>
          </cell>
          <cell r="D331">
            <v>107</v>
          </cell>
        </row>
        <row r="332">
          <cell r="A332" t="str">
            <v>67WJ</v>
          </cell>
          <cell r="B332">
            <v>67</v>
          </cell>
          <cell r="C332" t="str">
            <v>WJ</v>
          </cell>
          <cell r="D332">
            <v>363</v>
          </cell>
        </row>
        <row r="333">
          <cell r="A333" t="str">
            <v>69DK</v>
          </cell>
          <cell r="B333">
            <v>69</v>
          </cell>
          <cell r="C333" t="str">
            <v>DK</v>
          </cell>
          <cell r="D333">
            <v>27</v>
          </cell>
        </row>
        <row r="334">
          <cell r="A334" t="str">
            <v>69DN</v>
          </cell>
          <cell r="B334">
            <v>69</v>
          </cell>
          <cell r="C334" t="str">
            <v>DN</v>
          </cell>
          <cell r="D334">
            <v>249</v>
          </cell>
        </row>
        <row r="335">
          <cell r="A335" t="str">
            <v>69DQ</v>
          </cell>
          <cell r="B335">
            <v>69</v>
          </cell>
          <cell r="C335" t="str">
            <v>DQ</v>
          </cell>
          <cell r="D335">
            <v>40</v>
          </cell>
        </row>
        <row r="336">
          <cell r="A336" t="str">
            <v>69HC</v>
          </cell>
          <cell r="B336">
            <v>69</v>
          </cell>
          <cell r="C336" t="str">
            <v>HC</v>
          </cell>
          <cell r="D336">
            <v>19</v>
          </cell>
        </row>
        <row r="337">
          <cell r="A337" t="str">
            <v>69HD</v>
          </cell>
          <cell r="B337">
            <v>69</v>
          </cell>
          <cell r="C337" t="str">
            <v>HD</v>
          </cell>
          <cell r="D337">
            <v>81</v>
          </cell>
        </row>
        <row r="338">
          <cell r="A338" t="str">
            <v>69HL</v>
          </cell>
          <cell r="B338">
            <v>69</v>
          </cell>
          <cell r="C338" t="str">
            <v>HL</v>
          </cell>
          <cell r="D338">
            <v>21</v>
          </cell>
        </row>
        <row r="339">
          <cell r="A339" t="str">
            <v>69HY</v>
          </cell>
          <cell r="B339">
            <v>69</v>
          </cell>
          <cell r="C339" t="str">
            <v>HY</v>
          </cell>
          <cell r="D339">
            <v>40</v>
          </cell>
        </row>
        <row r="340">
          <cell r="A340" t="str">
            <v>69JC</v>
          </cell>
          <cell r="B340">
            <v>69</v>
          </cell>
          <cell r="C340" t="str">
            <v>JC</v>
          </cell>
          <cell r="D340">
            <v>23</v>
          </cell>
        </row>
        <row r="341">
          <cell r="A341" t="str">
            <v>69JD</v>
          </cell>
          <cell r="B341">
            <v>69</v>
          </cell>
          <cell r="C341" t="str">
            <v>JD</v>
          </cell>
          <cell r="D341">
            <v>91</v>
          </cell>
        </row>
        <row r="342">
          <cell r="A342" t="str">
            <v>69MV</v>
          </cell>
          <cell r="B342">
            <v>69</v>
          </cell>
          <cell r="C342" t="str">
            <v>MV</v>
          </cell>
          <cell r="D342">
            <v>725</v>
          </cell>
        </row>
        <row r="343">
          <cell r="A343" t="str">
            <v>69PL</v>
          </cell>
          <cell r="B343">
            <v>69</v>
          </cell>
          <cell r="C343" t="str">
            <v>PL</v>
          </cell>
          <cell r="D343">
            <v>126</v>
          </cell>
        </row>
        <row r="344">
          <cell r="A344" t="str">
            <v>69RC</v>
          </cell>
          <cell r="B344">
            <v>69</v>
          </cell>
          <cell r="C344" t="str">
            <v>RC</v>
          </cell>
          <cell r="D344">
            <v>534</v>
          </cell>
        </row>
        <row r="345">
          <cell r="A345" t="str">
            <v>69RP</v>
          </cell>
          <cell r="B345">
            <v>69</v>
          </cell>
          <cell r="C345" t="str">
            <v>RP</v>
          </cell>
          <cell r="D345">
            <v>148</v>
          </cell>
        </row>
        <row r="346">
          <cell r="A346" t="str">
            <v>69RV</v>
          </cell>
          <cell r="B346">
            <v>69</v>
          </cell>
          <cell r="C346" t="str">
            <v>RV</v>
          </cell>
          <cell r="D346">
            <v>13</v>
          </cell>
        </row>
        <row r="347">
          <cell r="A347" t="str">
            <v>69SD</v>
          </cell>
          <cell r="B347">
            <v>69</v>
          </cell>
          <cell r="C347" t="str">
            <v>SD</v>
          </cell>
          <cell r="D347">
            <v>86</v>
          </cell>
        </row>
        <row r="348">
          <cell r="A348" t="str">
            <v>69TJ</v>
          </cell>
          <cell r="B348">
            <v>69</v>
          </cell>
          <cell r="C348" t="str">
            <v>TJ</v>
          </cell>
          <cell r="D348">
            <v>51</v>
          </cell>
        </row>
        <row r="349">
          <cell r="A349" t="str">
            <v>69WJ</v>
          </cell>
          <cell r="B349">
            <v>69</v>
          </cell>
          <cell r="C349" t="str">
            <v>WJ</v>
          </cell>
          <cell r="D349">
            <v>274</v>
          </cell>
        </row>
        <row r="350">
          <cell r="A350" t="str">
            <v>71DK</v>
          </cell>
          <cell r="B350">
            <v>71</v>
          </cell>
          <cell r="C350" t="str">
            <v>DK</v>
          </cell>
          <cell r="D350">
            <v>47</v>
          </cell>
        </row>
        <row r="351">
          <cell r="A351" t="str">
            <v>71DN</v>
          </cell>
          <cell r="B351">
            <v>71</v>
          </cell>
          <cell r="C351" t="str">
            <v>DN</v>
          </cell>
          <cell r="D351">
            <v>281</v>
          </cell>
        </row>
        <row r="352">
          <cell r="A352" t="str">
            <v>71DQ</v>
          </cell>
          <cell r="B352">
            <v>71</v>
          </cell>
          <cell r="C352" t="str">
            <v>DQ</v>
          </cell>
          <cell r="D352">
            <v>75</v>
          </cell>
        </row>
        <row r="353">
          <cell r="A353" t="str">
            <v>71HC</v>
          </cell>
          <cell r="B353">
            <v>71</v>
          </cell>
          <cell r="C353" t="str">
            <v>HC</v>
          </cell>
          <cell r="D353">
            <v>17</v>
          </cell>
        </row>
        <row r="354">
          <cell r="A354" t="str">
            <v>71HD</v>
          </cell>
          <cell r="B354">
            <v>71</v>
          </cell>
          <cell r="C354" t="str">
            <v>HD</v>
          </cell>
          <cell r="D354">
            <v>85</v>
          </cell>
        </row>
        <row r="355">
          <cell r="A355" t="str">
            <v>71HL</v>
          </cell>
          <cell r="B355">
            <v>71</v>
          </cell>
          <cell r="C355" t="str">
            <v>HL</v>
          </cell>
          <cell r="D355">
            <v>34</v>
          </cell>
        </row>
        <row r="356">
          <cell r="A356" t="str">
            <v>71HY</v>
          </cell>
          <cell r="B356">
            <v>71</v>
          </cell>
          <cell r="C356" t="str">
            <v>HY</v>
          </cell>
          <cell r="D356">
            <v>75</v>
          </cell>
        </row>
        <row r="357">
          <cell r="A357" t="str">
            <v>71JC</v>
          </cell>
          <cell r="B357">
            <v>71</v>
          </cell>
          <cell r="C357" t="str">
            <v>JC</v>
          </cell>
          <cell r="D357">
            <v>29</v>
          </cell>
        </row>
        <row r="358">
          <cell r="A358" t="str">
            <v>71JD</v>
          </cell>
          <cell r="B358">
            <v>71</v>
          </cell>
          <cell r="C358" t="str">
            <v>JD</v>
          </cell>
          <cell r="D358">
            <v>74</v>
          </cell>
        </row>
        <row r="359">
          <cell r="A359" t="str">
            <v>71MV</v>
          </cell>
          <cell r="B359">
            <v>71</v>
          </cell>
          <cell r="C359" t="str">
            <v>MV</v>
          </cell>
          <cell r="D359">
            <v>1078</v>
          </cell>
        </row>
        <row r="360">
          <cell r="A360" t="str">
            <v>71PL</v>
          </cell>
          <cell r="B360">
            <v>71</v>
          </cell>
          <cell r="C360" t="str">
            <v>PL</v>
          </cell>
          <cell r="D360">
            <v>102</v>
          </cell>
        </row>
        <row r="361">
          <cell r="A361" t="str">
            <v>71RC</v>
          </cell>
          <cell r="B361">
            <v>71</v>
          </cell>
          <cell r="C361" t="str">
            <v>RC</v>
          </cell>
          <cell r="D361">
            <v>374</v>
          </cell>
        </row>
        <row r="362">
          <cell r="A362" t="str">
            <v>71RP</v>
          </cell>
          <cell r="B362">
            <v>71</v>
          </cell>
          <cell r="C362" t="str">
            <v>RP</v>
          </cell>
          <cell r="D362">
            <v>58</v>
          </cell>
        </row>
        <row r="363">
          <cell r="A363" t="str">
            <v>71RV</v>
          </cell>
          <cell r="B363">
            <v>71</v>
          </cell>
          <cell r="C363" t="str">
            <v>RV</v>
          </cell>
          <cell r="D363">
            <v>66</v>
          </cell>
        </row>
        <row r="364">
          <cell r="A364" t="str">
            <v>71RW</v>
          </cell>
          <cell r="B364">
            <v>71</v>
          </cell>
          <cell r="C364" t="str">
            <v>RW</v>
          </cell>
          <cell r="D364">
            <v>4</v>
          </cell>
        </row>
        <row r="365">
          <cell r="A365" t="str">
            <v>71SD</v>
          </cell>
          <cell r="B365">
            <v>71</v>
          </cell>
          <cell r="C365" t="str">
            <v>SD</v>
          </cell>
          <cell r="D365">
            <v>27</v>
          </cell>
        </row>
        <row r="366">
          <cell r="A366" t="str">
            <v>71WJ</v>
          </cell>
          <cell r="B366">
            <v>71</v>
          </cell>
          <cell r="C366" t="str">
            <v>WJ</v>
          </cell>
          <cell r="D366">
            <v>416</v>
          </cell>
        </row>
        <row r="367">
          <cell r="A367" t="str">
            <v>72</v>
          </cell>
          <cell r="B367">
            <v>72</v>
          </cell>
          <cell r="D367">
            <v>1</v>
          </cell>
        </row>
        <row r="368">
          <cell r="A368" t="str">
            <v>72DK</v>
          </cell>
          <cell r="B368">
            <v>72</v>
          </cell>
          <cell r="C368" t="str">
            <v>DK</v>
          </cell>
          <cell r="D368">
            <v>22</v>
          </cell>
        </row>
        <row r="369">
          <cell r="A369" t="str">
            <v>72DN</v>
          </cell>
          <cell r="B369">
            <v>72</v>
          </cell>
          <cell r="C369" t="str">
            <v>DN</v>
          </cell>
          <cell r="D369">
            <v>207</v>
          </cell>
        </row>
        <row r="370">
          <cell r="A370" t="str">
            <v>72DQ</v>
          </cell>
          <cell r="B370">
            <v>72</v>
          </cell>
          <cell r="C370" t="str">
            <v>DQ</v>
          </cell>
          <cell r="D370">
            <v>4</v>
          </cell>
        </row>
        <row r="371">
          <cell r="A371" t="str">
            <v>72HC</v>
          </cell>
          <cell r="B371">
            <v>72</v>
          </cell>
          <cell r="C371" t="str">
            <v>HC</v>
          </cell>
          <cell r="D371">
            <v>8</v>
          </cell>
        </row>
        <row r="372">
          <cell r="A372" t="str">
            <v>72HD</v>
          </cell>
          <cell r="B372">
            <v>72</v>
          </cell>
          <cell r="C372" t="str">
            <v>HD</v>
          </cell>
          <cell r="D372">
            <v>21</v>
          </cell>
        </row>
        <row r="373">
          <cell r="A373" t="str">
            <v>72HY</v>
          </cell>
          <cell r="B373">
            <v>72</v>
          </cell>
          <cell r="C373" t="str">
            <v>HY</v>
          </cell>
          <cell r="D373">
            <v>32</v>
          </cell>
        </row>
        <row r="374">
          <cell r="A374" t="str">
            <v>72JD</v>
          </cell>
          <cell r="B374">
            <v>72</v>
          </cell>
          <cell r="C374" t="str">
            <v>JD</v>
          </cell>
          <cell r="D374">
            <v>76</v>
          </cell>
        </row>
        <row r="375">
          <cell r="A375" t="str">
            <v>72MV</v>
          </cell>
          <cell r="B375">
            <v>72</v>
          </cell>
          <cell r="C375" t="str">
            <v>MV</v>
          </cell>
          <cell r="D375">
            <v>804</v>
          </cell>
        </row>
        <row r="376">
          <cell r="A376" t="str">
            <v>72PL</v>
          </cell>
          <cell r="B376">
            <v>72</v>
          </cell>
          <cell r="C376" t="str">
            <v>PL</v>
          </cell>
          <cell r="D376">
            <v>84</v>
          </cell>
        </row>
        <row r="377">
          <cell r="A377" t="str">
            <v>72PT</v>
          </cell>
          <cell r="B377">
            <v>72</v>
          </cell>
          <cell r="C377" t="str">
            <v>PT</v>
          </cell>
          <cell r="D377">
            <v>4</v>
          </cell>
        </row>
        <row r="378">
          <cell r="A378" t="str">
            <v>72RC</v>
          </cell>
          <cell r="B378">
            <v>72</v>
          </cell>
          <cell r="C378" t="str">
            <v>RC</v>
          </cell>
          <cell r="D378">
            <v>530</v>
          </cell>
        </row>
        <row r="379">
          <cell r="A379" t="str">
            <v>72RP</v>
          </cell>
          <cell r="B379">
            <v>72</v>
          </cell>
          <cell r="C379" t="str">
            <v>RP</v>
          </cell>
          <cell r="D379">
            <v>38</v>
          </cell>
        </row>
        <row r="380">
          <cell r="A380" t="str">
            <v>72SD</v>
          </cell>
          <cell r="B380">
            <v>72</v>
          </cell>
          <cell r="C380" t="str">
            <v>SD</v>
          </cell>
          <cell r="D380">
            <v>87</v>
          </cell>
        </row>
        <row r="381">
          <cell r="A381" t="str">
            <v>72TJ</v>
          </cell>
          <cell r="B381">
            <v>72</v>
          </cell>
          <cell r="C381" t="str">
            <v>TJ</v>
          </cell>
          <cell r="D381">
            <v>37</v>
          </cell>
        </row>
        <row r="382">
          <cell r="A382" t="str">
            <v>72WJ</v>
          </cell>
          <cell r="B382">
            <v>72</v>
          </cell>
          <cell r="C382" t="str">
            <v>WJ</v>
          </cell>
          <cell r="D382">
            <v>239</v>
          </cell>
        </row>
        <row r="383">
          <cell r="A383" t="str">
            <v>73</v>
          </cell>
          <cell r="B383">
            <v>73</v>
          </cell>
          <cell r="D383">
            <v>1</v>
          </cell>
        </row>
        <row r="384">
          <cell r="A384" t="str">
            <v>73DK</v>
          </cell>
          <cell r="B384">
            <v>73</v>
          </cell>
          <cell r="C384" t="str">
            <v>DK</v>
          </cell>
          <cell r="D384">
            <v>40</v>
          </cell>
        </row>
        <row r="385">
          <cell r="A385" t="str">
            <v>73DN</v>
          </cell>
          <cell r="B385">
            <v>73</v>
          </cell>
          <cell r="C385" t="str">
            <v>DN</v>
          </cell>
          <cell r="D385">
            <v>291</v>
          </cell>
        </row>
        <row r="386">
          <cell r="A386" t="str">
            <v>73DQ</v>
          </cell>
          <cell r="B386">
            <v>73</v>
          </cell>
          <cell r="C386" t="str">
            <v>DQ</v>
          </cell>
          <cell r="D386">
            <v>48</v>
          </cell>
        </row>
        <row r="387">
          <cell r="A387" t="str">
            <v>73HC</v>
          </cell>
          <cell r="B387">
            <v>73</v>
          </cell>
          <cell r="C387" t="str">
            <v>HC</v>
          </cell>
          <cell r="D387">
            <v>9</v>
          </cell>
        </row>
        <row r="388">
          <cell r="A388" t="str">
            <v>73HD</v>
          </cell>
          <cell r="B388">
            <v>73</v>
          </cell>
          <cell r="C388" t="str">
            <v>HD</v>
          </cell>
          <cell r="D388">
            <v>46</v>
          </cell>
        </row>
        <row r="389">
          <cell r="A389" t="str">
            <v>73HL</v>
          </cell>
          <cell r="B389">
            <v>73</v>
          </cell>
          <cell r="C389" t="str">
            <v>HL</v>
          </cell>
          <cell r="D389">
            <v>8</v>
          </cell>
        </row>
        <row r="390">
          <cell r="A390" t="str">
            <v>73HY</v>
          </cell>
          <cell r="B390">
            <v>73</v>
          </cell>
          <cell r="C390" t="str">
            <v>HY</v>
          </cell>
          <cell r="D390">
            <v>61</v>
          </cell>
        </row>
        <row r="391">
          <cell r="A391" t="str">
            <v>73JC</v>
          </cell>
          <cell r="B391">
            <v>73</v>
          </cell>
          <cell r="C391" t="str">
            <v>JC</v>
          </cell>
          <cell r="D391">
            <v>17</v>
          </cell>
        </row>
        <row r="392">
          <cell r="A392" t="str">
            <v>73JD</v>
          </cell>
          <cell r="B392">
            <v>73</v>
          </cell>
          <cell r="C392" t="str">
            <v>JD</v>
          </cell>
          <cell r="D392">
            <v>69</v>
          </cell>
        </row>
        <row r="393">
          <cell r="A393" t="str">
            <v>73MV</v>
          </cell>
          <cell r="B393">
            <v>73</v>
          </cell>
          <cell r="C393" t="str">
            <v>MV</v>
          </cell>
          <cell r="D393">
            <v>796</v>
          </cell>
        </row>
        <row r="394">
          <cell r="A394" t="str">
            <v>73PL</v>
          </cell>
          <cell r="B394">
            <v>73</v>
          </cell>
          <cell r="C394" t="str">
            <v>PL</v>
          </cell>
          <cell r="D394">
            <v>68</v>
          </cell>
        </row>
        <row r="395">
          <cell r="A395" t="str">
            <v>73RC</v>
          </cell>
          <cell r="B395">
            <v>73</v>
          </cell>
          <cell r="C395" t="str">
            <v>RC</v>
          </cell>
          <cell r="D395">
            <v>302</v>
          </cell>
        </row>
        <row r="396">
          <cell r="A396" t="str">
            <v>73RP</v>
          </cell>
          <cell r="B396">
            <v>73</v>
          </cell>
          <cell r="C396" t="str">
            <v>RP</v>
          </cell>
          <cell r="D396">
            <v>47</v>
          </cell>
        </row>
        <row r="397">
          <cell r="A397" t="str">
            <v>73RV</v>
          </cell>
          <cell r="B397">
            <v>73</v>
          </cell>
          <cell r="C397" t="str">
            <v>RV</v>
          </cell>
          <cell r="D397">
            <v>27</v>
          </cell>
        </row>
        <row r="398">
          <cell r="A398" t="str">
            <v>73SD</v>
          </cell>
          <cell r="B398">
            <v>73</v>
          </cell>
          <cell r="C398" t="str">
            <v>SD</v>
          </cell>
          <cell r="D398">
            <v>64</v>
          </cell>
        </row>
        <row r="399">
          <cell r="A399" t="str">
            <v>73TJ</v>
          </cell>
          <cell r="B399">
            <v>73</v>
          </cell>
          <cell r="C399" t="str">
            <v>TJ</v>
          </cell>
          <cell r="D399">
            <v>37</v>
          </cell>
        </row>
        <row r="400">
          <cell r="A400" t="str">
            <v>73WJ</v>
          </cell>
          <cell r="B400">
            <v>73</v>
          </cell>
          <cell r="C400" t="str">
            <v>WJ</v>
          </cell>
          <cell r="D400">
            <v>244</v>
          </cell>
        </row>
        <row r="401">
          <cell r="A401" t="str">
            <v>74</v>
          </cell>
          <cell r="B401">
            <v>74</v>
          </cell>
          <cell r="D401">
            <v>2</v>
          </cell>
        </row>
        <row r="402">
          <cell r="A402" t="str">
            <v>74DN</v>
          </cell>
          <cell r="B402">
            <v>74</v>
          </cell>
          <cell r="C402" t="str">
            <v>DN</v>
          </cell>
          <cell r="D402">
            <v>177</v>
          </cell>
        </row>
        <row r="403">
          <cell r="A403" t="str">
            <v>74HC</v>
          </cell>
          <cell r="B403">
            <v>74</v>
          </cell>
          <cell r="C403" t="str">
            <v>HC</v>
          </cell>
          <cell r="D403">
            <v>8</v>
          </cell>
        </row>
        <row r="404">
          <cell r="A404" t="str">
            <v>74HD</v>
          </cell>
          <cell r="B404">
            <v>74</v>
          </cell>
          <cell r="C404" t="str">
            <v>HD</v>
          </cell>
          <cell r="D404">
            <v>55</v>
          </cell>
        </row>
        <row r="405">
          <cell r="A405" t="str">
            <v>74HY</v>
          </cell>
          <cell r="B405">
            <v>74</v>
          </cell>
          <cell r="C405" t="str">
            <v>HY</v>
          </cell>
          <cell r="D405">
            <v>30</v>
          </cell>
        </row>
        <row r="406">
          <cell r="A406" t="str">
            <v>74JC</v>
          </cell>
          <cell r="B406">
            <v>74</v>
          </cell>
          <cell r="C406" t="str">
            <v>JC</v>
          </cell>
          <cell r="D406">
            <v>11</v>
          </cell>
        </row>
        <row r="407">
          <cell r="A407" t="str">
            <v>74JD</v>
          </cell>
          <cell r="B407">
            <v>74</v>
          </cell>
          <cell r="C407" t="str">
            <v>JD</v>
          </cell>
          <cell r="D407">
            <v>105</v>
          </cell>
        </row>
        <row r="408">
          <cell r="A408" t="str">
            <v>74MV</v>
          </cell>
          <cell r="B408">
            <v>74</v>
          </cell>
          <cell r="C408" t="str">
            <v>MV</v>
          </cell>
          <cell r="D408">
            <v>293</v>
          </cell>
        </row>
        <row r="409">
          <cell r="A409" t="str">
            <v>74PL</v>
          </cell>
          <cell r="B409">
            <v>74</v>
          </cell>
          <cell r="C409" t="str">
            <v>PL</v>
          </cell>
          <cell r="D409">
            <v>34</v>
          </cell>
        </row>
        <row r="410">
          <cell r="A410" t="str">
            <v>74RC</v>
          </cell>
          <cell r="B410">
            <v>74</v>
          </cell>
          <cell r="C410" t="str">
            <v>RC</v>
          </cell>
          <cell r="D410">
            <v>223</v>
          </cell>
        </row>
        <row r="411">
          <cell r="A411" t="str">
            <v>74RP</v>
          </cell>
          <cell r="B411">
            <v>74</v>
          </cell>
          <cell r="C411" t="str">
            <v>RP</v>
          </cell>
          <cell r="D411">
            <v>33</v>
          </cell>
        </row>
        <row r="412">
          <cell r="A412" t="str">
            <v>74RV</v>
          </cell>
          <cell r="B412">
            <v>74</v>
          </cell>
          <cell r="C412" t="str">
            <v>RV</v>
          </cell>
          <cell r="D412">
            <v>16</v>
          </cell>
        </row>
        <row r="413">
          <cell r="A413" t="str">
            <v>74SD</v>
          </cell>
          <cell r="B413">
            <v>74</v>
          </cell>
          <cell r="C413" t="str">
            <v>SD</v>
          </cell>
          <cell r="D413">
            <v>98</v>
          </cell>
        </row>
        <row r="414">
          <cell r="A414" t="str">
            <v>74TJ</v>
          </cell>
          <cell r="B414">
            <v>74</v>
          </cell>
          <cell r="C414" t="str">
            <v>TJ</v>
          </cell>
          <cell r="D414">
            <v>45</v>
          </cell>
        </row>
        <row r="415">
          <cell r="A415" t="str">
            <v>74WJ</v>
          </cell>
          <cell r="B415">
            <v>74</v>
          </cell>
          <cell r="C415" t="str">
            <v>WJ</v>
          </cell>
          <cell r="D415">
            <v>236</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row r="1042">
          <cell r="A1042">
            <v>0</v>
          </cell>
        </row>
        <row r="1043">
          <cell r="A1043">
            <v>0</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0</v>
          </cell>
        </row>
        <row r="1087">
          <cell r="A1087">
            <v>0</v>
          </cell>
        </row>
        <row r="1088">
          <cell r="A1088">
            <v>0</v>
          </cell>
        </row>
        <row r="1089">
          <cell r="A1089">
            <v>0</v>
          </cell>
        </row>
        <row r="1090">
          <cell r="A1090">
            <v>0</v>
          </cell>
        </row>
        <row r="1091">
          <cell r="A1091">
            <v>0</v>
          </cell>
        </row>
        <row r="1092">
          <cell r="A1092">
            <v>0</v>
          </cell>
        </row>
        <row r="1093">
          <cell r="A1093">
            <v>0</v>
          </cell>
        </row>
        <row r="1094">
          <cell r="A1094">
            <v>0</v>
          </cell>
        </row>
        <row r="1095">
          <cell r="A1095">
            <v>0</v>
          </cell>
        </row>
        <row r="1096">
          <cell r="A1096">
            <v>0</v>
          </cell>
        </row>
        <row r="1097">
          <cell r="A1097">
            <v>0</v>
          </cell>
        </row>
        <row r="1098">
          <cell r="A1098">
            <v>0</v>
          </cell>
        </row>
        <row r="1099">
          <cell r="A1099">
            <v>0</v>
          </cell>
        </row>
        <row r="1100">
          <cell r="A1100">
            <v>0</v>
          </cell>
        </row>
        <row r="1101">
          <cell r="A1101">
            <v>0</v>
          </cell>
        </row>
        <row r="1102">
          <cell r="A1102">
            <v>0</v>
          </cell>
        </row>
        <row r="1103">
          <cell r="A1103">
            <v>0</v>
          </cell>
        </row>
        <row r="1104">
          <cell r="A1104">
            <v>0</v>
          </cell>
        </row>
        <row r="1105">
          <cell r="A1105">
            <v>0</v>
          </cell>
        </row>
        <row r="1106">
          <cell r="A1106">
            <v>0</v>
          </cell>
        </row>
        <row r="1107">
          <cell r="A1107">
            <v>0</v>
          </cell>
        </row>
        <row r="1108">
          <cell r="A1108">
            <v>0</v>
          </cell>
        </row>
        <row r="1109">
          <cell r="A1109">
            <v>0</v>
          </cell>
        </row>
        <row r="1110">
          <cell r="A1110">
            <v>0</v>
          </cell>
        </row>
        <row r="1111">
          <cell r="A1111">
            <v>0</v>
          </cell>
        </row>
        <row r="1112">
          <cell r="A1112">
            <v>0</v>
          </cell>
        </row>
        <row r="1113">
          <cell r="A1113">
            <v>0</v>
          </cell>
        </row>
        <row r="1114">
          <cell r="A1114">
            <v>0</v>
          </cell>
        </row>
        <row r="1115">
          <cell r="A1115">
            <v>0</v>
          </cell>
        </row>
        <row r="1116">
          <cell r="A1116">
            <v>0</v>
          </cell>
        </row>
        <row r="1117">
          <cell r="A1117">
            <v>0</v>
          </cell>
        </row>
        <row r="1118">
          <cell r="A1118">
            <v>0</v>
          </cell>
        </row>
        <row r="1119">
          <cell r="A1119">
            <v>0</v>
          </cell>
        </row>
        <row r="1120">
          <cell r="A1120">
            <v>0</v>
          </cell>
        </row>
        <row r="1121">
          <cell r="A1121">
            <v>0</v>
          </cell>
        </row>
        <row r="1122">
          <cell r="A1122">
            <v>0</v>
          </cell>
        </row>
        <row r="1123">
          <cell r="A1123">
            <v>0</v>
          </cell>
        </row>
        <row r="1124">
          <cell r="A1124">
            <v>0</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0</v>
          </cell>
        </row>
        <row r="1165">
          <cell r="A1165">
            <v>0</v>
          </cell>
        </row>
        <row r="1166">
          <cell r="A1166">
            <v>0</v>
          </cell>
        </row>
        <row r="1167">
          <cell r="A1167">
            <v>0</v>
          </cell>
        </row>
        <row r="1168">
          <cell r="A1168">
            <v>0</v>
          </cell>
        </row>
        <row r="1169">
          <cell r="A1169">
            <v>0</v>
          </cell>
        </row>
        <row r="1170">
          <cell r="A1170">
            <v>0</v>
          </cell>
        </row>
        <row r="1171">
          <cell r="A1171">
            <v>0</v>
          </cell>
        </row>
        <row r="1172">
          <cell r="A1172">
            <v>0</v>
          </cell>
        </row>
        <row r="1173">
          <cell r="A1173">
            <v>0</v>
          </cell>
        </row>
        <row r="1174">
          <cell r="A1174">
            <v>0</v>
          </cell>
        </row>
        <row r="1175">
          <cell r="A1175">
            <v>0</v>
          </cell>
        </row>
        <row r="1176">
          <cell r="A1176">
            <v>0</v>
          </cell>
        </row>
        <row r="1177">
          <cell r="A1177">
            <v>0</v>
          </cell>
        </row>
        <row r="1178">
          <cell r="A1178">
            <v>0</v>
          </cell>
        </row>
        <row r="1179">
          <cell r="A1179">
            <v>0</v>
          </cell>
        </row>
        <row r="1180">
          <cell r="A1180">
            <v>0</v>
          </cell>
        </row>
        <row r="1181">
          <cell r="A1181">
            <v>0</v>
          </cell>
        </row>
        <row r="1182">
          <cell r="A1182">
            <v>0</v>
          </cell>
        </row>
        <row r="1183">
          <cell r="A1183">
            <v>0</v>
          </cell>
        </row>
        <row r="1184">
          <cell r="A1184">
            <v>0</v>
          </cell>
        </row>
        <row r="1185">
          <cell r="A1185">
            <v>0</v>
          </cell>
        </row>
        <row r="1186">
          <cell r="A1186">
            <v>0</v>
          </cell>
        </row>
        <row r="1187">
          <cell r="A1187">
            <v>0</v>
          </cell>
        </row>
        <row r="1188">
          <cell r="A1188">
            <v>0</v>
          </cell>
        </row>
        <row r="1189">
          <cell r="A1189">
            <v>0</v>
          </cell>
        </row>
        <row r="1190">
          <cell r="A1190">
            <v>0</v>
          </cell>
        </row>
        <row r="1191">
          <cell r="A1191">
            <v>0</v>
          </cell>
        </row>
        <row r="1192">
          <cell r="A1192">
            <v>0</v>
          </cell>
        </row>
        <row r="1193">
          <cell r="A1193">
            <v>0</v>
          </cell>
        </row>
        <row r="1194">
          <cell r="A1194">
            <v>0</v>
          </cell>
        </row>
        <row r="1195">
          <cell r="A1195">
            <v>0</v>
          </cell>
        </row>
        <row r="1196">
          <cell r="A1196">
            <v>0</v>
          </cell>
        </row>
        <row r="1197">
          <cell r="A1197">
            <v>0</v>
          </cell>
        </row>
        <row r="1198">
          <cell r="A1198">
            <v>0</v>
          </cell>
        </row>
        <row r="1199">
          <cell r="A1199">
            <v>0</v>
          </cell>
        </row>
        <row r="1200">
          <cell r="A1200">
            <v>0</v>
          </cell>
        </row>
        <row r="1201">
          <cell r="A1201">
            <v>0</v>
          </cell>
        </row>
        <row r="1202">
          <cell r="A1202">
            <v>0</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00 DOWNLOAD"/>
    </sheetNames>
    <sheetDataSet>
      <sheetData sheetId="0" refreshError="1"/>
      <sheetData sheetId="1">
        <row r="1">
          <cell r="A1" t="str">
            <v>31RC</v>
          </cell>
          <cell r="B1">
            <v>31</v>
          </cell>
          <cell r="C1" t="str">
            <v>RC</v>
          </cell>
          <cell r="D1">
            <v>0</v>
          </cell>
        </row>
        <row r="2">
          <cell r="A2" t="str">
            <v>32HD</v>
          </cell>
          <cell r="B2">
            <v>32</v>
          </cell>
          <cell r="C2" t="str">
            <v>HD</v>
          </cell>
          <cell r="D2">
            <v>0</v>
          </cell>
        </row>
        <row r="3">
          <cell r="A3" t="str">
            <v>43DN</v>
          </cell>
          <cell r="B3">
            <v>43</v>
          </cell>
          <cell r="C3" t="str">
            <v>DN</v>
          </cell>
          <cell r="D3">
            <v>0</v>
          </cell>
        </row>
        <row r="4">
          <cell r="A4">
            <v>0</v>
          </cell>
        </row>
        <row r="5">
          <cell r="A5">
            <v>0</v>
          </cell>
        </row>
        <row r="6">
          <cell r="A6">
            <v>0</v>
          </cell>
        </row>
        <row r="7">
          <cell r="A7">
            <v>0</v>
          </cell>
        </row>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row r="1042">
          <cell r="A1042">
            <v>0</v>
          </cell>
        </row>
        <row r="1043">
          <cell r="A1043">
            <v>0</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0</v>
          </cell>
        </row>
        <row r="1087">
          <cell r="A1087">
            <v>0</v>
          </cell>
        </row>
        <row r="1088">
          <cell r="A1088">
            <v>0</v>
          </cell>
        </row>
        <row r="1089">
          <cell r="A1089">
            <v>0</v>
          </cell>
        </row>
        <row r="1090">
          <cell r="A1090">
            <v>0</v>
          </cell>
        </row>
        <row r="1091">
          <cell r="A1091">
            <v>0</v>
          </cell>
        </row>
        <row r="1092">
          <cell r="A1092">
            <v>0</v>
          </cell>
        </row>
        <row r="1093">
          <cell r="A1093">
            <v>0</v>
          </cell>
        </row>
        <row r="1094">
          <cell r="A1094">
            <v>0</v>
          </cell>
        </row>
        <row r="1095">
          <cell r="A1095">
            <v>0</v>
          </cell>
        </row>
        <row r="1096">
          <cell r="A1096">
            <v>0</v>
          </cell>
        </row>
        <row r="1097">
          <cell r="A1097">
            <v>0</v>
          </cell>
        </row>
        <row r="1098">
          <cell r="A1098">
            <v>0</v>
          </cell>
        </row>
        <row r="1099">
          <cell r="A1099">
            <v>0</v>
          </cell>
        </row>
        <row r="1100">
          <cell r="A1100">
            <v>0</v>
          </cell>
        </row>
        <row r="1101">
          <cell r="A1101">
            <v>0</v>
          </cell>
        </row>
        <row r="1102">
          <cell r="A1102">
            <v>0</v>
          </cell>
        </row>
        <row r="1103">
          <cell r="A1103">
            <v>0</v>
          </cell>
        </row>
        <row r="1104">
          <cell r="A1104">
            <v>0</v>
          </cell>
        </row>
        <row r="1105">
          <cell r="A1105">
            <v>0</v>
          </cell>
        </row>
        <row r="1106">
          <cell r="A1106">
            <v>0</v>
          </cell>
        </row>
        <row r="1107">
          <cell r="A1107">
            <v>0</v>
          </cell>
        </row>
        <row r="1108">
          <cell r="A1108">
            <v>0</v>
          </cell>
        </row>
        <row r="1109">
          <cell r="A1109">
            <v>0</v>
          </cell>
        </row>
        <row r="1110">
          <cell r="A1110">
            <v>0</v>
          </cell>
        </row>
        <row r="1111">
          <cell r="A1111">
            <v>0</v>
          </cell>
        </row>
        <row r="1112">
          <cell r="A1112">
            <v>0</v>
          </cell>
        </row>
        <row r="1113">
          <cell r="A1113">
            <v>0</v>
          </cell>
        </row>
        <row r="1114">
          <cell r="A1114">
            <v>0</v>
          </cell>
        </row>
        <row r="1115">
          <cell r="A1115">
            <v>0</v>
          </cell>
        </row>
        <row r="1116">
          <cell r="A1116">
            <v>0</v>
          </cell>
        </row>
        <row r="1117">
          <cell r="A1117">
            <v>0</v>
          </cell>
        </row>
        <row r="1118">
          <cell r="A1118">
            <v>0</v>
          </cell>
        </row>
        <row r="1119">
          <cell r="A1119">
            <v>0</v>
          </cell>
        </row>
        <row r="1120">
          <cell r="A1120">
            <v>0</v>
          </cell>
        </row>
        <row r="1121">
          <cell r="A1121">
            <v>0</v>
          </cell>
        </row>
        <row r="1122">
          <cell r="A1122">
            <v>0</v>
          </cell>
        </row>
        <row r="1123">
          <cell r="A1123">
            <v>0</v>
          </cell>
        </row>
        <row r="1124">
          <cell r="A1124">
            <v>0</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0</v>
          </cell>
        </row>
        <row r="1165">
          <cell r="A1165">
            <v>0</v>
          </cell>
        </row>
        <row r="1166">
          <cell r="A1166">
            <v>0</v>
          </cell>
        </row>
        <row r="1167">
          <cell r="A1167">
            <v>0</v>
          </cell>
        </row>
        <row r="1168">
          <cell r="A1168">
            <v>0</v>
          </cell>
        </row>
        <row r="1169">
          <cell r="A1169">
            <v>0</v>
          </cell>
        </row>
        <row r="1170">
          <cell r="A1170">
            <v>0</v>
          </cell>
        </row>
        <row r="1171">
          <cell r="A1171">
            <v>0</v>
          </cell>
        </row>
        <row r="1172">
          <cell r="A1172">
            <v>0</v>
          </cell>
        </row>
        <row r="1173">
          <cell r="A1173">
            <v>0</v>
          </cell>
        </row>
        <row r="1174">
          <cell r="A1174">
            <v>0</v>
          </cell>
        </row>
        <row r="1175">
          <cell r="A1175">
            <v>0</v>
          </cell>
        </row>
        <row r="1176">
          <cell r="A1176">
            <v>0</v>
          </cell>
        </row>
        <row r="1177">
          <cell r="A1177">
            <v>0</v>
          </cell>
        </row>
        <row r="1178">
          <cell r="A1178">
            <v>0</v>
          </cell>
        </row>
        <row r="1179">
          <cell r="A1179">
            <v>0</v>
          </cell>
        </row>
        <row r="1180">
          <cell r="A1180">
            <v>0</v>
          </cell>
        </row>
        <row r="1181">
          <cell r="A1181">
            <v>0</v>
          </cell>
        </row>
        <row r="1182">
          <cell r="A1182">
            <v>0</v>
          </cell>
        </row>
        <row r="1183">
          <cell r="A1183">
            <v>0</v>
          </cell>
        </row>
        <row r="1184">
          <cell r="A1184">
            <v>0</v>
          </cell>
        </row>
        <row r="1185">
          <cell r="A1185">
            <v>0</v>
          </cell>
        </row>
        <row r="1186">
          <cell r="A1186">
            <v>0</v>
          </cell>
        </row>
        <row r="1187">
          <cell r="A1187">
            <v>0</v>
          </cell>
        </row>
        <row r="1188">
          <cell r="A1188">
            <v>0</v>
          </cell>
        </row>
        <row r="1189">
          <cell r="A1189">
            <v>0</v>
          </cell>
        </row>
        <row r="1190">
          <cell r="A1190">
            <v>0</v>
          </cell>
        </row>
        <row r="1191">
          <cell r="A1191">
            <v>0</v>
          </cell>
        </row>
        <row r="1192">
          <cell r="A1192">
            <v>0</v>
          </cell>
        </row>
        <row r="1193">
          <cell r="A1193">
            <v>0</v>
          </cell>
        </row>
        <row r="1194">
          <cell r="A1194">
            <v>0</v>
          </cell>
        </row>
        <row r="1195">
          <cell r="A1195">
            <v>0</v>
          </cell>
        </row>
        <row r="1196">
          <cell r="A1196">
            <v>0</v>
          </cell>
        </row>
        <row r="1197">
          <cell r="A1197">
            <v>0</v>
          </cell>
        </row>
        <row r="1198">
          <cell r="A1198">
            <v>0</v>
          </cell>
        </row>
        <row r="1199">
          <cell r="A1199">
            <v>0</v>
          </cell>
        </row>
        <row r="1200">
          <cell r="A1200">
            <v>0</v>
          </cell>
        </row>
        <row r="1201">
          <cell r="A1201">
            <v>0</v>
          </cell>
        </row>
        <row r="1202">
          <cell r="A1202">
            <v>0</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YS #"/>
      <sheetName val="DELIVERY"/>
      <sheetName val="INVENTORY"/>
      <sheetName val="PRODUCTION"/>
      <sheetName val="PRICEVARIANCE"/>
      <sheetName val="PRICELST"/>
      <sheetName val="monthly"/>
    </sheetNames>
    <sheetDataSet>
      <sheetData sheetId="0">
        <row r="284">
          <cell r="B284">
            <v>0.02</v>
          </cell>
        </row>
        <row r="286">
          <cell r="B286">
            <v>3.5000000000000003E-2</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GM V ACT"/>
      <sheetName val="BTG"/>
      <sheetName val="DSM FILE"/>
      <sheetName val="BX-C ORDERS"/>
      <sheetName val="SALES"/>
      <sheetName val="PRIOR MTH SALES"/>
      <sheetName val="3MO SALES"/>
      <sheetName val="KSTOCK"/>
      <sheetName val="3MO ORDS"/>
      <sheetName val="WORDS"/>
    </sheetNames>
    <sheetDataSet>
      <sheetData sheetId="0"/>
      <sheetData sheetId="1"/>
      <sheetData sheetId="2"/>
      <sheetData sheetId="3"/>
      <sheetData sheetId="4" refreshError="1"/>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KF"/>
      <sheetName val="P99-12A"/>
      <sheetName val="MY"/>
      <sheetName val="PSET"/>
      <sheetName val="PSPL"/>
      <sheetName val="PL-TM"/>
    </sheetNames>
    <sheetDataSet>
      <sheetData sheetId="0">
        <row r="2">
          <cell r="A2" t="str">
            <v>body</v>
          </cell>
          <cell r="B2" t="str">
            <v>dist</v>
          </cell>
          <cell r="C2" t="str">
            <v>pl</v>
          </cell>
          <cell r="D2" t="str">
            <v>km</v>
          </cell>
          <cell r="E2" t="str">
            <v>199910</v>
          </cell>
          <cell r="F2" t="str">
            <v>199911</v>
          </cell>
          <cell r="G2" t="str">
            <v>199912</v>
          </cell>
          <cell r="H2" t="str">
            <v>200001</v>
          </cell>
          <cell r="I2" t="str">
            <v>200002</v>
          </cell>
          <cell r="J2" t="str">
            <v>200003</v>
          </cell>
          <cell r="K2" t="str">
            <v>200004</v>
          </cell>
          <cell r="L2" t="str">
            <v>200005</v>
          </cell>
          <cell r="M2" t="str">
            <v>200006</v>
          </cell>
          <cell r="N2" t="str">
            <v>200007</v>
          </cell>
          <cell r="O2" t="str">
            <v>200008</v>
          </cell>
          <cell r="P2" t="str">
            <v>200009</v>
          </cell>
          <cell r="Q2" t="str">
            <v>200010</v>
          </cell>
          <cell r="R2" t="str">
            <v>200011</v>
          </cell>
          <cell r="S2" t="str">
            <v>200012</v>
          </cell>
        </row>
        <row r="3">
          <cell r="A3" t="str">
            <v>F24S</v>
          </cell>
          <cell r="B3" t="str">
            <v>Argentin</v>
          </cell>
          <cell r="C3" t="str">
            <v>GST</v>
          </cell>
          <cell r="D3" t="str">
            <v>D32AMNGFLFA</v>
          </cell>
          <cell r="E3">
            <v>0</v>
          </cell>
          <cell r="F3">
            <v>0</v>
          </cell>
          <cell r="G3">
            <v>0</v>
          </cell>
          <cell r="H3">
            <v>0</v>
          </cell>
          <cell r="I3">
            <v>0</v>
          </cell>
          <cell r="J3">
            <v>0</v>
          </cell>
          <cell r="K3">
            <v>0</v>
          </cell>
          <cell r="L3">
            <v>0</v>
          </cell>
          <cell r="M3">
            <v>0</v>
          </cell>
          <cell r="N3">
            <v>0</v>
          </cell>
          <cell r="O3">
            <v>0</v>
          </cell>
          <cell r="P3">
            <v>0</v>
          </cell>
          <cell r="Q3">
            <v>0</v>
          </cell>
          <cell r="R3">
            <v>0</v>
          </cell>
          <cell r="S3">
            <v>0</v>
          </cell>
        </row>
        <row r="4">
          <cell r="A4" t="str">
            <v>F24S</v>
          </cell>
          <cell r="B4" t="str">
            <v>Brazil</v>
          </cell>
          <cell r="C4" t="str">
            <v>GST</v>
          </cell>
          <cell r="D4" t="str">
            <v>D32AMNGFLFB</v>
          </cell>
          <cell r="E4">
            <v>0</v>
          </cell>
          <cell r="F4">
            <v>0</v>
          </cell>
          <cell r="G4">
            <v>0</v>
          </cell>
          <cell r="H4">
            <v>0</v>
          </cell>
          <cell r="I4">
            <v>0</v>
          </cell>
          <cell r="J4">
            <v>0</v>
          </cell>
          <cell r="K4">
            <v>0</v>
          </cell>
          <cell r="L4">
            <v>0</v>
          </cell>
          <cell r="M4">
            <v>0</v>
          </cell>
          <cell r="N4">
            <v>0</v>
          </cell>
          <cell r="O4">
            <v>0</v>
          </cell>
          <cell r="P4">
            <v>0</v>
          </cell>
          <cell r="Q4">
            <v>0</v>
          </cell>
          <cell r="R4">
            <v>0</v>
          </cell>
          <cell r="S4">
            <v>0</v>
          </cell>
        </row>
        <row r="5">
          <cell r="A5" t="str">
            <v>F24S</v>
          </cell>
          <cell r="B5" t="str">
            <v>EU</v>
          </cell>
          <cell r="C5" t="str">
            <v>GS-EU</v>
          </cell>
          <cell r="D5" t="str">
            <v>D32AMNHSLF6</v>
          </cell>
          <cell r="E5">
            <v>0</v>
          </cell>
          <cell r="F5">
            <v>0</v>
          </cell>
          <cell r="G5">
            <v>0</v>
          </cell>
          <cell r="H5">
            <v>0</v>
          </cell>
          <cell r="I5">
            <v>0</v>
          </cell>
          <cell r="J5">
            <v>0</v>
          </cell>
          <cell r="K5">
            <v>0</v>
          </cell>
          <cell r="L5">
            <v>0</v>
          </cell>
          <cell r="M5">
            <v>0</v>
          </cell>
          <cell r="N5">
            <v>0</v>
          </cell>
          <cell r="O5">
            <v>0</v>
          </cell>
          <cell r="P5">
            <v>0</v>
          </cell>
          <cell r="Q5">
            <v>0</v>
          </cell>
          <cell r="R5">
            <v>0</v>
          </cell>
          <cell r="S5">
            <v>0</v>
          </cell>
        </row>
        <row r="6">
          <cell r="A6" t="str">
            <v>F24S</v>
          </cell>
          <cell r="B6" t="str">
            <v>Guam</v>
          </cell>
          <cell r="C6" t="str">
            <v>GS</v>
          </cell>
          <cell r="D6" t="str">
            <v>D31AMNHML4M</v>
          </cell>
          <cell r="E6">
            <v>0</v>
          </cell>
          <cell r="F6">
            <v>0</v>
          </cell>
          <cell r="G6">
            <v>0</v>
          </cell>
          <cell r="H6">
            <v>0</v>
          </cell>
          <cell r="I6">
            <v>0</v>
          </cell>
          <cell r="J6">
            <v>0</v>
          </cell>
          <cell r="K6">
            <v>0</v>
          </cell>
          <cell r="L6">
            <v>0</v>
          </cell>
          <cell r="M6">
            <v>0</v>
          </cell>
          <cell r="N6">
            <v>0</v>
          </cell>
          <cell r="O6">
            <v>0</v>
          </cell>
          <cell r="P6">
            <v>0</v>
          </cell>
          <cell r="Q6">
            <v>0</v>
          </cell>
          <cell r="R6">
            <v>0</v>
          </cell>
          <cell r="S6">
            <v>0</v>
          </cell>
        </row>
        <row r="7">
          <cell r="A7" t="str">
            <v>F24S</v>
          </cell>
          <cell r="B7" t="str">
            <v>Guam</v>
          </cell>
          <cell r="C7" t="str">
            <v>GS</v>
          </cell>
          <cell r="D7" t="str">
            <v>D31AMRHML4M</v>
          </cell>
          <cell r="E7">
            <v>0</v>
          </cell>
          <cell r="F7">
            <v>0</v>
          </cell>
          <cell r="G7">
            <v>0</v>
          </cell>
          <cell r="H7">
            <v>0</v>
          </cell>
          <cell r="I7">
            <v>0</v>
          </cell>
          <cell r="J7">
            <v>0</v>
          </cell>
          <cell r="K7">
            <v>0</v>
          </cell>
          <cell r="L7">
            <v>0</v>
          </cell>
          <cell r="M7">
            <v>0</v>
          </cell>
          <cell r="N7">
            <v>0</v>
          </cell>
          <cell r="O7">
            <v>0</v>
          </cell>
          <cell r="P7">
            <v>0</v>
          </cell>
          <cell r="Q7">
            <v>0</v>
          </cell>
          <cell r="R7">
            <v>0</v>
          </cell>
          <cell r="S7">
            <v>0</v>
          </cell>
        </row>
        <row r="8">
          <cell r="A8" t="str">
            <v>F24S</v>
          </cell>
          <cell r="B8" t="str">
            <v>Guam</v>
          </cell>
          <cell r="C8" t="str">
            <v>RS</v>
          </cell>
          <cell r="D8" t="str">
            <v>D31AMNJML4M</v>
          </cell>
          <cell r="E8">
            <v>0</v>
          </cell>
          <cell r="F8">
            <v>0</v>
          </cell>
          <cell r="G8">
            <v>0</v>
          </cell>
          <cell r="H8">
            <v>0</v>
          </cell>
          <cell r="I8">
            <v>0</v>
          </cell>
          <cell r="J8">
            <v>0</v>
          </cell>
          <cell r="K8">
            <v>0</v>
          </cell>
          <cell r="L8">
            <v>0</v>
          </cell>
          <cell r="M8">
            <v>0</v>
          </cell>
          <cell r="N8">
            <v>0</v>
          </cell>
          <cell r="O8">
            <v>0</v>
          </cell>
          <cell r="P8">
            <v>0</v>
          </cell>
          <cell r="Q8">
            <v>0</v>
          </cell>
          <cell r="R8">
            <v>0</v>
          </cell>
          <cell r="S8">
            <v>0</v>
          </cell>
        </row>
        <row r="9">
          <cell r="A9" t="str">
            <v>F24s</v>
          </cell>
          <cell r="B9" t="str">
            <v>MMSA</v>
          </cell>
          <cell r="C9" t="str">
            <v>GS</v>
          </cell>
          <cell r="D9" t="str">
            <v>D31AMNHML4M</v>
          </cell>
          <cell r="E9">
            <v>0</v>
          </cell>
          <cell r="F9">
            <v>0</v>
          </cell>
          <cell r="G9">
            <v>0</v>
          </cell>
          <cell r="H9">
            <v>0</v>
          </cell>
          <cell r="I9">
            <v>0</v>
          </cell>
          <cell r="J9">
            <v>0</v>
          </cell>
          <cell r="K9">
            <v>0</v>
          </cell>
          <cell r="L9">
            <v>0</v>
          </cell>
          <cell r="M9">
            <v>0</v>
          </cell>
          <cell r="N9">
            <v>0</v>
          </cell>
          <cell r="O9">
            <v>0</v>
          </cell>
          <cell r="P9">
            <v>0</v>
          </cell>
          <cell r="Q9">
            <v>0</v>
          </cell>
          <cell r="R9">
            <v>0</v>
          </cell>
          <cell r="S9">
            <v>0</v>
          </cell>
        </row>
        <row r="10">
          <cell r="A10" t="str">
            <v>F24s</v>
          </cell>
          <cell r="B10" t="str">
            <v>MMSA</v>
          </cell>
          <cell r="C10" t="str">
            <v>GS</v>
          </cell>
          <cell r="D10" t="str">
            <v>D31AMNHML9M</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row>
        <row r="11">
          <cell r="A11" t="str">
            <v>F24s</v>
          </cell>
          <cell r="B11" t="str">
            <v>MMSA</v>
          </cell>
          <cell r="C11" t="str">
            <v>GS</v>
          </cell>
          <cell r="D11" t="str">
            <v>D31AMRHML4M</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row>
        <row r="12">
          <cell r="A12" t="str">
            <v>F24s</v>
          </cell>
          <cell r="B12" t="str">
            <v>MMSA</v>
          </cell>
          <cell r="C12" t="str">
            <v>GS</v>
          </cell>
          <cell r="D12" t="str">
            <v>D31AMRHML9M</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3">
          <cell r="A13" t="str">
            <v>F24s</v>
          </cell>
          <cell r="B13" t="str">
            <v>MMSA</v>
          </cell>
          <cell r="C13" t="str">
            <v>GS-10th</v>
          </cell>
          <cell r="D13" t="str">
            <v>D31AMNXML4M</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A14" t="str">
            <v>F24s</v>
          </cell>
          <cell r="B14" t="str">
            <v>MMSA</v>
          </cell>
          <cell r="C14" t="str">
            <v>GS-10th</v>
          </cell>
          <cell r="D14" t="str">
            <v>D31AMNXML9M</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row>
        <row r="15">
          <cell r="A15" t="str">
            <v>F24s</v>
          </cell>
          <cell r="B15" t="str">
            <v>MMSA</v>
          </cell>
          <cell r="C15" t="str">
            <v>GS-10th</v>
          </cell>
          <cell r="D15" t="str">
            <v>D31AMRXML4M</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row>
        <row r="16">
          <cell r="A16" t="str">
            <v>F24s</v>
          </cell>
          <cell r="B16" t="str">
            <v>MMSA</v>
          </cell>
          <cell r="C16" t="str">
            <v>GS-10th</v>
          </cell>
          <cell r="D16" t="str">
            <v>D31AMRXML9M</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row>
        <row r="17">
          <cell r="A17" t="str">
            <v>F24s</v>
          </cell>
          <cell r="B17" t="str">
            <v>MMSA</v>
          </cell>
          <cell r="C17" t="str">
            <v>GST</v>
          </cell>
          <cell r="D17" t="str">
            <v>D32AMNGFL4M</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row>
        <row r="18">
          <cell r="A18" t="str">
            <v>F24s</v>
          </cell>
          <cell r="B18" t="str">
            <v>MMSA</v>
          </cell>
          <cell r="C18" t="str">
            <v>GST</v>
          </cell>
          <cell r="D18" t="str">
            <v>D32AMNGFL9M</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A19" t="str">
            <v>F24s</v>
          </cell>
          <cell r="B19" t="str">
            <v>MMSA</v>
          </cell>
          <cell r="C19" t="str">
            <v>GST</v>
          </cell>
          <cell r="D19" t="str">
            <v>D32AMRGFL4M</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row>
        <row r="20">
          <cell r="A20" t="str">
            <v>F24s</v>
          </cell>
          <cell r="B20" t="str">
            <v>MMSA</v>
          </cell>
          <cell r="C20" t="str">
            <v>GST</v>
          </cell>
          <cell r="D20" t="str">
            <v>D32AMRGFL9M</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row>
        <row r="21">
          <cell r="A21" t="str">
            <v>F24s</v>
          </cell>
          <cell r="B21" t="str">
            <v>MMSA</v>
          </cell>
          <cell r="C21" t="str">
            <v>GSX</v>
          </cell>
          <cell r="D21" t="str">
            <v>D33AMNGFL4M</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row>
        <row r="22">
          <cell r="A22" t="str">
            <v>F24s</v>
          </cell>
          <cell r="B22" t="str">
            <v>MMSA</v>
          </cell>
          <cell r="C22" t="str">
            <v>GSX</v>
          </cell>
          <cell r="D22" t="str">
            <v>D33AMNGFL9M</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row>
        <row r="23">
          <cell r="A23" t="str">
            <v>F24s</v>
          </cell>
          <cell r="B23" t="str">
            <v>MMSA</v>
          </cell>
          <cell r="C23" t="str">
            <v>GSX</v>
          </cell>
          <cell r="D23" t="str">
            <v>D33AMRGFL4M</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row>
        <row r="24">
          <cell r="A24" t="str">
            <v>F24s</v>
          </cell>
          <cell r="B24" t="str">
            <v>MMSA</v>
          </cell>
          <cell r="C24" t="str">
            <v>GSX</v>
          </cell>
          <cell r="D24" t="str">
            <v>D33AMRGFL9M</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5">
          <cell r="A25" t="str">
            <v>F24s</v>
          </cell>
          <cell r="B25" t="str">
            <v>MMSA</v>
          </cell>
          <cell r="C25" t="str">
            <v>RS</v>
          </cell>
          <cell r="D25" t="str">
            <v>D31AMNJML4M</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row>
        <row r="26">
          <cell r="A26" t="str">
            <v>F24s</v>
          </cell>
          <cell r="B26" t="str">
            <v>MMSA</v>
          </cell>
          <cell r="C26" t="str">
            <v>RS</v>
          </cell>
          <cell r="D26" t="str">
            <v>D31AMNJML9M</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row>
        <row r="27">
          <cell r="A27" t="str">
            <v>F24s</v>
          </cell>
          <cell r="B27" t="str">
            <v>MMSA</v>
          </cell>
          <cell r="C27" t="str">
            <v>RS</v>
          </cell>
          <cell r="D27" t="str">
            <v>D31AMRJML4M</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8">
          <cell r="A28" t="str">
            <v>F24s</v>
          </cell>
          <cell r="B28" t="str">
            <v>MMSA</v>
          </cell>
          <cell r="C28" t="str">
            <v>RS</v>
          </cell>
          <cell r="D28" t="str">
            <v>D31AMRJML9M</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row>
        <row r="29">
          <cell r="A29" t="str">
            <v>F24S</v>
          </cell>
          <cell r="B29" t="str">
            <v>PuertoR</v>
          </cell>
          <cell r="C29" t="str">
            <v>GST</v>
          </cell>
          <cell r="D29" t="str">
            <v>D32AMNGFL4M</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row>
        <row r="30">
          <cell r="A30" t="str">
            <v>F24S</v>
          </cell>
          <cell r="B30" t="str">
            <v>PuertoR</v>
          </cell>
          <cell r="C30" t="str">
            <v>GST</v>
          </cell>
          <cell r="D30" t="str">
            <v>D32AMRGFL4M</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row>
        <row r="31">
          <cell r="A31" t="str">
            <v>F24S</v>
          </cell>
          <cell r="B31" t="str">
            <v>PuertoR</v>
          </cell>
          <cell r="C31" t="str">
            <v>RS</v>
          </cell>
          <cell r="D31" t="str">
            <v>D31AMNJML4M</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row>
        <row r="32">
          <cell r="A32" t="str">
            <v>F24S</v>
          </cell>
          <cell r="B32" t="str">
            <v>PuertoR</v>
          </cell>
          <cell r="C32" t="str">
            <v>RS</v>
          </cell>
          <cell r="D32" t="str">
            <v>D31AMRJML4M</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row>
        <row r="33">
          <cell r="A33" t="str">
            <v>F24S</v>
          </cell>
          <cell r="B33" t="str">
            <v>Taiwan</v>
          </cell>
          <cell r="C33" t="str">
            <v>GS</v>
          </cell>
          <cell r="D33" t="str">
            <v>D31AMRHMLFQ</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row>
        <row r="34">
          <cell r="A34" t="str">
            <v>F24S</v>
          </cell>
          <cell r="B34" t="str">
            <v>Taiwan</v>
          </cell>
          <cell r="C34" t="str">
            <v>GST</v>
          </cell>
          <cell r="D34" t="str">
            <v>D32AMRGFLFQ</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row>
        <row r="35">
          <cell r="A35" t="str">
            <v>F24S</v>
          </cell>
          <cell r="B35" t="str">
            <v>Taiwan</v>
          </cell>
          <cell r="C35" t="str">
            <v>RS</v>
          </cell>
          <cell r="D35" t="str">
            <v>D31AMRJMLFQ</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row>
        <row r="36">
          <cell r="A36" t="str">
            <v>F28</v>
          </cell>
          <cell r="B36" t="str">
            <v>MMSA</v>
          </cell>
          <cell r="C36" t="str">
            <v>GS</v>
          </cell>
          <cell r="D36" t="str">
            <v>D39ABNJEL4M</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row>
        <row r="37">
          <cell r="A37" t="str">
            <v>F28</v>
          </cell>
          <cell r="B37" t="str">
            <v>MMSA</v>
          </cell>
          <cell r="C37" t="str">
            <v>GS</v>
          </cell>
          <cell r="D37" t="str">
            <v>D39ABNJEL9M</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row>
        <row r="38">
          <cell r="A38" t="str">
            <v>F28</v>
          </cell>
          <cell r="B38" t="str">
            <v>MMSA</v>
          </cell>
          <cell r="C38" t="str">
            <v>GS</v>
          </cell>
          <cell r="D38" t="str">
            <v>D39ABRJEL4M</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row>
        <row r="39">
          <cell r="A39" t="str">
            <v>F28</v>
          </cell>
          <cell r="B39" t="str">
            <v>MMSA</v>
          </cell>
          <cell r="C39" t="str">
            <v>GS</v>
          </cell>
          <cell r="D39" t="str">
            <v>D39ABRJEL9M</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row>
        <row r="40">
          <cell r="A40" t="str">
            <v>F28</v>
          </cell>
          <cell r="B40" t="str">
            <v>MMSA</v>
          </cell>
          <cell r="C40" t="str">
            <v>GST</v>
          </cell>
          <cell r="D40" t="str">
            <v>D38ABNGFL4M</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row>
        <row r="41">
          <cell r="A41" t="str">
            <v>F28</v>
          </cell>
          <cell r="B41" t="str">
            <v>MMSA</v>
          </cell>
          <cell r="C41" t="str">
            <v>GST</v>
          </cell>
          <cell r="D41" t="str">
            <v>D38ABNGFL9M</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row>
        <row r="42">
          <cell r="A42" t="str">
            <v>F28</v>
          </cell>
          <cell r="B42" t="str">
            <v>MMSA</v>
          </cell>
          <cell r="C42" t="str">
            <v>GST</v>
          </cell>
          <cell r="D42" t="str">
            <v>D38ABRGFL4M</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row>
        <row r="43">
          <cell r="A43" t="str">
            <v>F28</v>
          </cell>
          <cell r="B43" t="str">
            <v>MMSA</v>
          </cell>
          <cell r="C43" t="str">
            <v>GST</v>
          </cell>
          <cell r="D43" t="str">
            <v>D38ABRGFL9M</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row>
        <row r="44">
          <cell r="A44" t="str">
            <v>F28</v>
          </cell>
          <cell r="B44" t="str">
            <v>PuertoR</v>
          </cell>
          <cell r="C44" t="str">
            <v>GST</v>
          </cell>
          <cell r="D44" t="str">
            <v>D38ABNGFL9M</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row>
        <row r="45">
          <cell r="A45" t="str">
            <v>F28</v>
          </cell>
          <cell r="B45" t="str">
            <v>PuertoR</v>
          </cell>
          <cell r="C45" t="str">
            <v>GST</v>
          </cell>
          <cell r="D45" t="str">
            <v>D38ABRGFL4M</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row>
        <row r="46">
          <cell r="A46" t="str">
            <v>FJ22</v>
          </cell>
          <cell r="B46" t="str">
            <v>CHRYSLER</v>
          </cell>
          <cell r="C46" t="str">
            <v>2.0LX</v>
          </cell>
          <cell r="D46" t="str">
            <v>D41AHNHML4C</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row>
        <row r="47">
          <cell r="A47" t="str">
            <v>FJ22</v>
          </cell>
          <cell r="B47" t="str">
            <v>CHRYSLER</v>
          </cell>
          <cell r="C47" t="str">
            <v>2.0LX</v>
          </cell>
          <cell r="D47" t="str">
            <v>D41AHNHML5C</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row>
        <row r="48">
          <cell r="A48" t="str">
            <v>FJ22</v>
          </cell>
          <cell r="B48" t="str">
            <v>CHRYSLER</v>
          </cell>
          <cell r="C48" t="str">
            <v>2.0LX</v>
          </cell>
          <cell r="D48" t="str">
            <v>D41AHNHML9C</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row>
        <row r="49">
          <cell r="A49" t="str">
            <v>FJ22</v>
          </cell>
          <cell r="B49" t="str">
            <v>CHRYSLER</v>
          </cell>
          <cell r="C49" t="str">
            <v>2.0LX</v>
          </cell>
          <cell r="D49" t="str">
            <v>D41AHRHML4C</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row>
        <row r="50">
          <cell r="A50" t="str">
            <v>FJ22</v>
          </cell>
          <cell r="B50" t="str">
            <v>CHRYSLER</v>
          </cell>
          <cell r="C50" t="str">
            <v>2.0LX</v>
          </cell>
          <cell r="D50" t="str">
            <v>D41AHRHML5C</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row>
        <row r="51">
          <cell r="A51" t="str">
            <v>FJ22</v>
          </cell>
          <cell r="B51" t="str">
            <v>CHRYSLER</v>
          </cell>
          <cell r="C51" t="str">
            <v>2.0LX</v>
          </cell>
          <cell r="D51" t="str">
            <v>D41AHRHML9C</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row>
        <row r="52">
          <cell r="A52" t="str">
            <v>FJ22</v>
          </cell>
          <cell r="B52" t="str">
            <v>CHRYSLER</v>
          </cell>
          <cell r="C52" t="str">
            <v>2.5LX</v>
          </cell>
          <cell r="D52" t="str">
            <v>D42AHRHEL4C</v>
          </cell>
          <cell r="E52">
            <v>120</v>
          </cell>
          <cell r="F52">
            <v>216</v>
          </cell>
          <cell r="G52">
            <v>96</v>
          </cell>
          <cell r="H52">
            <v>160</v>
          </cell>
          <cell r="I52">
            <v>0</v>
          </cell>
          <cell r="J52">
            <v>0</v>
          </cell>
          <cell r="K52">
            <v>0</v>
          </cell>
          <cell r="L52">
            <v>0</v>
          </cell>
          <cell r="M52">
            <v>0</v>
          </cell>
          <cell r="N52">
            <v>0</v>
          </cell>
          <cell r="O52">
            <v>0</v>
          </cell>
          <cell r="P52">
            <v>0</v>
          </cell>
          <cell r="Q52">
            <v>0</v>
          </cell>
          <cell r="R52">
            <v>0</v>
          </cell>
          <cell r="S52">
            <v>0</v>
          </cell>
        </row>
        <row r="53">
          <cell r="A53" t="str">
            <v>FJ22</v>
          </cell>
          <cell r="B53" t="str">
            <v>CHRYSLER</v>
          </cell>
          <cell r="C53" t="str">
            <v>2.5LX</v>
          </cell>
          <cell r="D53" t="str">
            <v>D42AHRHEL5C</v>
          </cell>
          <cell r="E53">
            <v>0</v>
          </cell>
          <cell r="F53">
            <v>0</v>
          </cell>
          <cell r="G53">
            <v>6</v>
          </cell>
          <cell r="H53">
            <v>6</v>
          </cell>
          <cell r="I53">
            <v>0</v>
          </cell>
          <cell r="J53">
            <v>0</v>
          </cell>
          <cell r="K53">
            <v>0</v>
          </cell>
          <cell r="L53">
            <v>0</v>
          </cell>
          <cell r="M53">
            <v>0</v>
          </cell>
          <cell r="N53">
            <v>0</v>
          </cell>
          <cell r="O53">
            <v>0</v>
          </cell>
          <cell r="P53">
            <v>0</v>
          </cell>
          <cell r="Q53">
            <v>0</v>
          </cell>
          <cell r="R53">
            <v>0</v>
          </cell>
          <cell r="S53">
            <v>0</v>
          </cell>
        </row>
        <row r="54">
          <cell r="A54" t="str">
            <v>FJ22</v>
          </cell>
          <cell r="B54" t="str">
            <v>CHRYSLER</v>
          </cell>
          <cell r="C54" t="str">
            <v>2.5LX</v>
          </cell>
          <cell r="D54" t="str">
            <v>D42AHRHEL9C</v>
          </cell>
          <cell r="E54">
            <v>54</v>
          </cell>
          <cell r="F54">
            <v>204</v>
          </cell>
          <cell r="G54">
            <v>78</v>
          </cell>
          <cell r="H54">
            <v>65</v>
          </cell>
          <cell r="I54">
            <v>0</v>
          </cell>
          <cell r="J54">
            <v>0</v>
          </cell>
          <cell r="K54">
            <v>0</v>
          </cell>
          <cell r="L54">
            <v>0</v>
          </cell>
          <cell r="M54">
            <v>0</v>
          </cell>
          <cell r="N54">
            <v>0</v>
          </cell>
          <cell r="O54">
            <v>0</v>
          </cell>
          <cell r="P54">
            <v>0</v>
          </cell>
          <cell r="Q54">
            <v>0</v>
          </cell>
          <cell r="R54">
            <v>0</v>
          </cell>
          <cell r="S54">
            <v>0</v>
          </cell>
        </row>
        <row r="55">
          <cell r="A55" t="str">
            <v>FJ22</v>
          </cell>
          <cell r="B55" t="str">
            <v>CHRYSLER</v>
          </cell>
          <cell r="C55" t="str">
            <v>2.5LXi</v>
          </cell>
          <cell r="D55" t="str">
            <v>D42AHRXEL4C</v>
          </cell>
          <cell r="E55">
            <v>1146</v>
          </cell>
          <cell r="F55">
            <v>355</v>
          </cell>
          <cell r="G55">
            <v>66</v>
          </cell>
          <cell r="H55">
            <v>204</v>
          </cell>
          <cell r="I55">
            <v>999</v>
          </cell>
          <cell r="J55">
            <v>0</v>
          </cell>
          <cell r="K55">
            <v>0</v>
          </cell>
          <cell r="L55">
            <v>0</v>
          </cell>
          <cell r="M55">
            <v>0</v>
          </cell>
          <cell r="N55">
            <v>0</v>
          </cell>
          <cell r="O55">
            <v>0</v>
          </cell>
          <cell r="P55">
            <v>0</v>
          </cell>
          <cell r="Q55">
            <v>0</v>
          </cell>
          <cell r="R55">
            <v>0</v>
          </cell>
          <cell r="S55">
            <v>0</v>
          </cell>
        </row>
        <row r="56">
          <cell r="A56" t="str">
            <v>FJ22</v>
          </cell>
          <cell r="B56" t="str">
            <v>CHRYSLER</v>
          </cell>
          <cell r="C56" t="str">
            <v>2.5LXi</v>
          </cell>
          <cell r="D56" t="str">
            <v>D42AHRXEL5C</v>
          </cell>
          <cell r="E56">
            <v>42</v>
          </cell>
          <cell r="F56">
            <v>30</v>
          </cell>
          <cell r="G56">
            <v>24</v>
          </cell>
          <cell r="H56">
            <v>16</v>
          </cell>
          <cell r="I56">
            <v>35</v>
          </cell>
          <cell r="J56">
            <v>0</v>
          </cell>
          <cell r="K56">
            <v>0</v>
          </cell>
          <cell r="L56">
            <v>0</v>
          </cell>
          <cell r="M56">
            <v>0</v>
          </cell>
          <cell r="N56">
            <v>0</v>
          </cell>
          <cell r="O56">
            <v>0</v>
          </cell>
          <cell r="P56">
            <v>0</v>
          </cell>
          <cell r="Q56">
            <v>0</v>
          </cell>
          <cell r="R56">
            <v>0</v>
          </cell>
          <cell r="S56">
            <v>0</v>
          </cell>
        </row>
        <row r="57">
          <cell r="A57" t="str">
            <v>FJ22</v>
          </cell>
          <cell r="B57" t="str">
            <v>CHRYSLER</v>
          </cell>
          <cell r="C57" t="str">
            <v>2.5LXi</v>
          </cell>
          <cell r="D57" t="str">
            <v>D42AHRXEL9C</v>
          </cell>
          <cell r="E57">
            <v>552</v>
          </cell>
          <cell r="F57">
            <v>384</v>
          </cell>
          <cell r="G57">
            <v>855</v>
          </cell>
          <cell r="H57">
            <v>522</v>
          </cell>
          <cell r="I57">
            <v>346</v>
          </cell>
          <cell r="J57">
            <v>0</v>
          </cell>
          <cell r="K57">
            <v>0</v>
          </cell>
          <cell r="L57">
            <v>0</v>
          </cell>
          <cell r="M57">
            <v>0</v>
          </cell>
          <cell r="N57">
            <v>0</v>
          </cell>
          <cell r="O57">
            <v>0</v>
          </cell>
          <cell r="P57">
            <v>0</v>
          </cell>
          <cell r="Q57">
            <v>0</v>
          </cell>
          <cell r="R57">
            <v>0</v>
          </cell>
          <cell r="S57">
            <v>0</v>
          </cell>
        </row>
        <row r="58">
          <cell r="A58" t="str">
            <v>FJ22</v>
          </cell>
          <cell r="B58" t="str">
            <v>CHRYSLER</v>
          </cell>
          <cell r="C58" t="str">
            <v>2.5LXi</v>
          </cell>
          <cell r="D58" t="str">
            <v>D42AHRXELFC</v>
          </cell>
          <cell r="E58">
            <v>62</v>
          </cell>
          <cell r="F58">
            <v>161</v>
          </cell>
          <cell r="G58">
            <v>0</v>
          </cell>
          <cell r="H58">
            <v>0</v>
          </cell>
          <cell r="I58">
            <v>0</v>
          </cell>
          <cell r="J58">
            <v>0</v>
          </cell>
          <cell r="K58">
            <v>0</v>
          </cell>
          <cell r="L58">
            <v>0</v>
          </cell>
          <cell r="M58">
            <v>0</v>
          </cell>
          <cell r="N58">
            <v>0</v>
          </cell>
          <cell r="O58">
            <v>0</v>
          </cell>
          <cell r="P58">
            <v>0</v>
          </cell>
          <cell r="Q58">
            <v>0</v>
          </cell>
          <cell r="R58">
            <v>0</v>
          </cell>
          <cell r="S58">
            <v>0</v>
          </cell>
        </row>
        <row r="59">
          <cell r="A59" t="str">
            <v>FJ22</v>
          </cell>
          <cell r="B59" t="str">
            <v>Dodge</v>
          </cell>
          <cell r="C59" t="str">
            <v>2.0Base</v>
          </cell>
          <cell r="D59" t="str">
            <v>D41AHNHML4D</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row>
        <row r="60">
          <cell r="A60" t="str">
            <v>FJ22</v>
          </cell>
          <cell r="B60" t="str">
            <v>Dodge</v>
          </cell>
          <cell r="C60" t="str">
            <v>2.0Base</v>
          </cell>
          <cell r="D60" t="str">
            <v>D41AHNHML5D</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row>
        <row r="61">
          <cell r="A61" t="str">
            <v>FJ22</v>
          </cell>
          <cell r="B61" t="str">
            <v>Dodge</v>
          </cell>
          <cell r="C61" t="str">
            <v>2.0Base</v>
          </cell>
          <cell r="D61" t="str">
            <v>D41AHNHML9D</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row>
        <row r="62">
          <cell r="A62" t="str">
            <v>FJ22</v>
          </cell>
          <cell r="B62" t="str">
            <v>Dodge</v>
          </cell>
          <cell r="C62" t="str">
            <v>2.0Base</v>
          </cell>
          <cell r="D62" t="str">
            <v>D41AHRHML4D</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row>
        <row r="63">
          <cell r="A63" t="str">
            <v>FJ22</v>
          </cell>
          <cell r="B63" t="str">
            <v>Dodge</v>
          </cell>
          <cell r="C63" t="str">
            <v>2.0Base</v>
          </cell>
          <cell r="D63" t="str">
            <v>D41AHRHML5D</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row>
        <row r="64">
          <cell r="A64" t="str">
            <v>FJ22</v>
          </cell>
          <cell r="B64" t="str">
            <v>Dodge</v>
          </cell>
          <cell r="C64" t="str">
            <v>2.0Base</v>
          </cell>
          <cell r="D64" t="str">
            <v>D41AHRHML9D</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row>
        <row r="65">
          <cell r="A65" t="str">
            <v>FJ22</v>
          </cell>
          <cell r="B65" t="str">
            <v>Dodge</v>
          </cell>
          <cell r="C65" t="str">
            <v>2.0ES</v>
          </cell>
          <cell r="D65" t="str">
            <v>D41AHNXML4D</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row r="66">
          <cell r="A66" t="str">
            <v>FJ22</v>
          </cell>
          <cell r="B66" t="str">
            <v>Dodge</v>
          </cell>
          <cell r="C66" t="str">
            <v>2.0ES</v>
          </cell>
          <cell r="D66" t="str">
            <v>D41AHNXML5D</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row>
        <row r="67">
          <cell r="A67" t="str">
            <v>FJ22</v>
          </cell>
          <cell r="B67" t="str">
            <v>Dodge</v>
          </cell>
          <cell r="C67" t="str">
            <v>2.0ES</v>
          </cell>
          <cell r="D67" t="str">
            <v>D41AHNXML9D</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t="str">
            <v>FJ22</v>
          </cell>
          <cell r="B68" t="str">
            <v>Dodge</v>
          </cell>
          <cell r="C68" t="str">
            <v>2.5Base</v>
          </cell>
          <cell r="D68" t="str">
            <v>D42AHRHEL4D</v>
          </cell>
          <cell r="E68">
            <v>348</v>
          </cell>
          <cell r="F68">
            <v>348</v>
          </cell>
          <cell r="G68">
            <v>246</v>
          </cell>
          <cell r="H68">
            <v>294</v>
          </cell>
          <cell r="I68">
            <v>368</v>
          </cell>
          <cell r="J68">
            <v>0</v>
          </cell>
          <cell r="K68">
            <v>0</v>
          </cell>
          <cell r="L68">
            <v>0</v>
          </cell>
          <cell r="M68">
            <v>0</v>
          </cell>
          <cell r="N68">
            <v>0</v>
          </cell>
          <cell r="O68">
            <v>0</v>
          </cell>
          <cell r="P68">
            <v>0</v>
          </cell>
          <cell r="Q68">
            <v>0</v>
          </cell>
          <cell r="R68">
            <v>0</v>
          </cell>
          <cell r="S68">
            <v>0</v>
          </cell>
        </row>
        <row r="69">
          <cell r="A69" t="str">
            <v>FJ22</v>
          </cell>
          <cell r="B69" t="str">
            <v>Dodge</v>
          </cell>
          <cell r="C69" t="str">
            <v>2.5Base</v>
          </cell>
          <cell r="D69" t="str">
            <v>D42AHRHEL5D</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t="str">
            <v>FJ22</v>
          </cell>
          <cell r="B70" t="str">
            <v>Dodge</v>
          </cell>
          <cell r="C70" t="str">
            <v>2.5Base</v>
          </cell>
          <cell r="D70" t="str">
            <v>D42AHRHEL9D</v>
          </cell>
          <cell r="E70">
            <v>150</v>
          </cell>
          <cell r="F70">
            <v>132</v>
          </cell>
          <cell r="G70">
            <v>138</v>
          </cell>
          <cell r="H70">
            <v>131</v>
          </cell>
          <cell r="I70">
            <v>240</v>
          </cell>
          <cell r="J70">
            <v>0</v>
          </cell>
          <cell r="K70">
            <v>0</v>
          </cell>
          <cell r="L70">
            <v>0</v>
          </cell>
          <cell r="M70">
            <v>0</v>
          </cell>
          <cell r="N70">
            <v>0</v>
          </cell>
          <cell r="O70">
            <v>0</v>
          </cell>
          <cell r="P70">
            <v>0</v>
          </cell>
          <cell r="Q70">
            <v>0</v>
          </cell>
          <cell r="R70">
            <v>0</v>
          </cell>
          <cell r="S70">
            <v>0</v>
          </cell>
        </row>
        <row r="71">
          <cell r="A71" t="str">
            <v>FJ22</v>
          </cell>
          <cell r="B71" t="str">
            <v>Dodge</v>
          </cell>
          <cell r="C71" t="str">
            <v>2.5ES</v>
          </cell>
          <cell r="D71" t="str">
            <v>D42AHRXEL4D</v>
          </cell>
          <cell r="E71">
            <v>144</v>
          </cell>
          <cell r="F71">
            <v>210</v>
          </cell>
          <cell r="G71">
            <v>138</v>
          </cell>
          <cell r="H71">
            <v>180</v>
          </cell>
          <cell r="I71">
            <v>16</v>
          </cell>
          <cell r="J71">
            <v>0</v>
          </cell>
          <cell r="K71">
            <v>0</v>
          </cell>
          <cell r="L71">
            <v>0</v>
          </cell>
          <cell r="M71">
            <v>0</v>
          </cell>
          <cell r="N71">
            <v>0</v>
          </cell>
          <cell r="O71">
            <v>0</v>
          </cell>
          <cell r="P71">
            <v>0</v>
          </cell>
          <cell r="Q71">
            <v>0</v>
          </cell>
          <cell r="R71">
            <v>0</v>
          </cell>
          <cell r="S71">
            <v>0</v>
          </cell>
        </row>
        <row r="72">
          <cell r="A72" t="str">
            <v>FJ22</v>
          </cell>
          <cell r="B72" t="str">
            <v>Dodge</v>
          </cell>
          <cell r="C72" t="str">
            <v>2.5ES</v>
          </cell>
          <cell r="D72" t="str">
            <v>D42AHRXEL5D</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73">
          <cell r="A73" t="str">
            <v>FJ22</v>
          </cell>
          <cell r="B73" t="str">
            <v>Dodge</v>
          </cell>
          <cell r="C73" t="str">
            <v>2.5ES</v>
          </cell>
          <cell r="D73" t="str">
            <v>D42AHRXEL9D</v>
          </cell>
          <cell r="E73">
            <v>72</v>
          </cell>
          <cell r="F73">
            <v>90</v>
          </cell>
          <cell r="G73">
            <v>143</v>
          </cell>
          <cell r="H73">
            <v>82</v>
          </cell>
          <cell r="I73">
            <v>6</v>
          </cell>
          <cell r="J73">
            <v>0</v>
          </cell>
          <cell r="K73">
            <v>0</v>
          </cell>
          <cell r="L73">
            <v>0</v>
          </cell>
          <cell r="M73">
            <v>0</v>
          </cell>
          <cell r="N73">
            <v>0</v>
          </cell>
          <cell r="O73">
            <v>0</v>
          </cell>
          <cell r="P73">
            <v>0</v>
          </cell>
          <cell r="Q73">
            <v>0</v>
          </cell>
          <cell r="R73">
            <v>0</v>
          </cell>
          <cell r="S73">
            <v>0</v>
          </cell>
        </row>
        <row r="74">
          <cell r="A74" t="str">
            <v>ST22</v>
          </cell>
          <cell r="B74" t="str">
            <v>Chrysler</v>
          </cell>
          <cell r="C74" t="str">
            <v>2.4LX</v>
          </cell>
          <cell r="D74" t="str">
            <v>D61AHNHEL4C</v>
          </cell>
          <cell r="E74">
            <v>0</v>
          </cell>
          <cell r="F74">
            <v>0</v>
          </cell>
          <cell r="G74">
            <v>0</v>
          </cell>
          <cell r="H74">
            <v>0</v>
          </cell>
          <cell r="I74">
            <v>0</v>
          </cell>
          <cell r="J74">
            <v>0</v>
          </cell>
          <cell r="K74">
            <v>0</v>
          </cell>
          <cell r="L74">
            <v>0</v>
          </cell>
          <cell r="M74">
            <v>2</v>
          </cell>
          <cell r="N74">
            <v>16</v>
          </cell>
          <cell r="O74">
            <v>35</v>
          </cell>
          <cell r="P74">
            <v>154</v>
          </cell>
          <cell r="Q74">
            <v>142</v>
          </cell>
          <cell r="R74">
            <v>118</v>
          </cell>
          <cell r="S74">
            <v>106</v>
          </cell>
        </row>
        <row r="75">
          <cell r="A75" t="str">
            <v>ST22</v>
          </cell>
          <cell r="B75" t="str">
            <v>Chrysler</v>
          </cell>
          <cell r="C75" t="str">
            <v>2.4LX</v>
          </cell>
          <cell r="D75" t="str">
            <v>D61AHNHEL5C</v>
          </cell>
          <cell r="E75">
            <v>0</v>
          </cell>
          <cell r="F75">
            <v>0</v>
          </cell>
          <cell r="G75">
            <v>0</v>
          </cell>
          <cell r="H75">
            <v>0</v>
          </cell>
          <cell r="I75">
            <v>0</v>
          </cell>
          <cell r="J75">
            <v>0</v>
          </cell>
          <cell r="K75">
            <v>0</v>
          </cell>
          <cell r="L75">
            <v>0</v>
          </cell>
          <cell r="M75">
            <v>0</v>
          </cell>
          <cell r="N75">
            <v>4</v>
          </cell>
          <cell r="O75">
            <v>11</v>
          </cell>
          <cell r="P75">
            <v>38</v>
          </cell>
          <cell r="Q75">
            <v>35</v>
          </cell>
          <cell r="R75">
            <v>29</v>
          </cell>
          <cell r="S75">
            <v>26</v>
          </cell>
        </row>
        <row r="76">
          <cell r="A76" t="str">
            <v>ST22</v>
          </cell>
          <cell r="B76" t="str">
            <v>Chrysler</v>
          </cell>
          <cell r="C76" t="str">
            <v>2.4LX</v>
          </cell>
          <cell r="D76" t="str">
            <v>D61AHRHEL4C</v>
          </cell>
          <cell r="E76">
            <v>0</v>
          </cell>
          <cell r="F76">
            <v>0</v>
          </cell>
          <cell r="G76">
            <v>0</v>
          </cell>
          <cell r="H76">
            <v>0</v>
          </cell>
          <cell r="I76">
            <v>0</v>
          </cell>
          <cell r="J76">
            <v>0</v>
          </cell>
          <cell r="K76">
            <v>0</v>
          </cell>
          <cell r="L76">
            <v>0</v>
          </cell>
          <cell r="M76">
            <v>6</v>
          </cell>
          <cell r="N76">
            <v>52</v>
          </cell>
          <cell r="O76">
            <v>115</v>
          </cell>
          <cell r="P76">
            <v>499</v>
          </cell>
          <cell r="Q76">
            <v>460</v>
          </cell>
          <cell r="R76">
            <v>382</v>
          </cell>
          <cell r="S76">
            <v>343</v>
          </cell>
        </row>
        <row r="77">
          <cell r="A77" t="str">
            <v>ST22</v>
          </cell>
          <cell r="B77" t="str">
            <v>Chrysler</v>
          </cell>
          <cell r="C77" t="str">
            <v>2.4LX</v>
          </cell>
          <cell r="D77" t="str">
            <v>D61AHRHEL5C</v>
          </cell>
          <cell r="E77">
            <v>0</v>
          </cell>
          <cell r="F77">
            <v>0</v>
          </cell>
          <cell r="G77">
            <v>0</v>
          </cell>
          <cell r="H77">
            <v>0</v>
          </cell>
          <cell r="I77">
            <v>0</v>
          </cell>
          <cell r="J77">
            <v>0</v>
          </cell>
          <cell r="K77">
            <v>0</v>
          </cell>
          <cell r="L77">
            <v>0</v>
          </cell>
          <cell r="M77">
            <v>2</v>
          </cell>
          <cell r="N77">
            <v>16</v>
          </cell>
          <cell r="O77">
            <v>37</v>
          </cell>
          <cell r="P77">
            <v>154</v>
          </cell>
          <cell r="Q77">
            <v>142</v>
          </cell>
          <cell r="R77">
            <v>118</v>
          </cell>
          <cell r="S77">
            <v>106</v>
          </cell>
        </row>
        <row r="78">
          <cell r="A78" t="str">
            <v>ST22</v>
          </cell>
          <cell r="B78" t="str">
            <v>Chrysler</v>
          </cell>
          <cell r="C78" t="str">
            <v>3.0LX</v>
          </cell>
          <cell r="D78" t="str">
            <v>D62AHNHEL4C</v>
          </cell>
          <cell r="E78">
            <v>0</v>
          </cell>
          <cell r="F78">
            <v>0</v>
          </cell>
          <cell r="G78">
            <v>0</v>
          </cell>
          <cell r="H78">
            <v>0</v>
          </cell>
          <cell r="I78">
            <v>0</v>
          </cell>
          <cell r="J78">
            <v>0</v>
          </cell>
          <cell r="K78">
            <v>0</v>
          </cell>
          <cell r="L78">
            <v>0</v>
          </cell>
          <cell r="M78">
            <v>0</v>
          </cell>
          <cell r="N78">
            <v>10</v>
          </cell>
          <cell r="O78">
            <v>51</v>
          </cell>
          <cell r="P78">
            <v>38</v>
          </cell>
          <cell r="Q78">
            <v>35</v>
          </cell>
          <cell r="R78">
            <v>29</v>
          </cell>
          <cell r="S78">
            <v>26</v>
          </cell>
        </row>
        <row r="79">
          <cell r="A79" t="str">
            <v>ST22</v>
          </cell>
          <cell r="B79" t="str">
            <v>Chrysler</v>
          </cell>
          <cell r="C79" t="str">
            <v>3.0LX</v>
          </cell>
          <cell r="D79" t="str">
            <v>D62AHNHEL5C</v>
          </cell>
          <cell r="E79">
            <v>0</v>
          </cell>
          <cell r="F79">
            <v>0</v>
          </cell>
          <cell r="G79">
            <v>0</v>
          </cell>
          <cell r="H79">
            <v>0</v>
          </cell>
          <cell r="I79">
            <v>0</v>
          </cell>
          <cell r="J79">
            <v>0</v>
          </cell>
          <cell r="K79">
            <v>0</v>
          </cell>
          <cell r="L79">
            <v>0</v>
          </cell>
          <cell r="M79">
            <v>0</v>
          </cell>
          <cell r="N79">
            <v>11</v>
          </cell>
          <cell r="O79">
            <v>50</v>
          </cell>
          <cell r="P79">
            <v>38</v>
          </cell>
          <cell r="Q79">
            <v>35</v>
          </cell>
          <cell r="R79">
            <v>29</v>
          </cell>
          <cell r="S79">
            <v>26</v>
          </cell>
        </row>
        <row r="80">
          <cell r="A80" t="str">
            <v>ST22</v>
          </cell>
          <cell r="B80" t="str">
            <v>Chrysler</v>
          </cell>
          <cell r="C80" t="str">
            <v>3.0LX</v>
          </cell>
          <cell r="D80" t="str">
            <v>D62AHRHEL4C</v>
          </cell>
          <cell r="E80">
            <v>0</v>
          </cell>
          <cell r="F80">
            <v>0</v>
          </cell>
          <cell r="G80">
            <v>0</v>
          </cell>
          <cell r="H80">
            <v>0</v>
          </cell>
          <cell r="I80">
            <v>0</v>
          </cell>
          <cell r="J80">
            <v>0</v>
          </cell>
          <cell r="K80">
            <v>0</v>
          </cell>
          <cell r="L80">
            <v>0</v>
          </cell>
          <cell r="M80">
            <v>10</v>
          </cell>
          <cell r="N80">
            <v>220</v>
          </cell>
          <cell r="O80">
            <v>960</v>
          </cell>
          <cell r="P80">
            <v>730</v>
          </cell>
          <cell r="Q80">
            <v>673</v>
          </cell>
          <cell r="R80">
            <v>559</v>
          </cell>
          <cell r="S80">
            <v>502</v>
          </cell>
        </row>
        <row r="81">
          <cell r="A81" t="str">
            <v>ST22</v>
          </cell>
          <cell r="B81" t="str">
            <v>Chrysler</v>
          </cell>
          <cell r="C81" t="str">
            <v>3.0LX</v>
          </cell>
          <cell r="D81" t="str">
            <v>D62AHRHEL5C</v>
          </cell>
          <cell r="E81">
            <v>0</v>
          </cell>
          <cell r="F81">
            <v>0</v>
          </cell>
          <cell r="G81">
            <v>0</v>
          </cell>
          <cell r="H81">
            <v>0</v>
          </cell>
          <cell r="I81">
            <v>0</v>
          </cell>
          <cell r="J81">
            <v>0</v>
          </cell>
          <cell r="K81">
            <v>0</v>
          </cell>
          <cell r="L81">
            <v>0</v>
          </cell>
          <cell r="M81">
            <v>2</v>
          </cell>
          <cell r="N81">
            <v>45</v>
          </cell>
          <cell r="O81">
            <v>203</v>
          </cell>
          <cell r="P81">
            <v>154</v>
          </cell>
          <cell r="Q81">
            <v>142</v>
          </cell>
          <cell r="R81">
            <v>118</v>
          </cell>
          <cell r="S81">
            <v>106</v>
          </cell>
        </row>
        <row r="82">
          <cell r="A82" t="str">
            <v>ST22</v>
          </cell>
          <cell r="B82" t="str">
            <v>Chrysler</v>
          </cell>
          <cell r="C82" t="str">
            <v>3.0LXI</v>
          </cell>
          <cell r="D82" t="str">
            <v>D62AHNPEL4C</v>
          </cell>
          <cell r="E82">
            <v>0</v>
          </cell>
          <cell r="F82">
            <v>0</v>
          </cell>
          <cell r="G82">
            <v>0</v>
          </cell>
          <cell r="H82">
            <v>0</v>
          </cell>
          <cell r="I82">
            <v>0</v>
          </cell>
          <cell r="J82">
            <v>0</v>
          </cell>
          <cell r="K82">
            <v>0</v>
          </cell>
          <cell r="L82">
            <v>0</v>
          </cell>
          <cell r="M82">
            <v>5</v>
          </cell>
          <cell r="N82">
            <v>115</v>
          </cell>
          <cell r="O82">
            <v>290</v>
          </cell>
          <cell r="P82">
            <v>384</v>
          </cell>
          <cell r="Q82">
            <v>354</v>
          </cell>
          <cell r="R82">
            <v>294</v>
          </cell>
          <cell r="S82">
            <v>264</v>
          </cell>
        </row>
        <row r="83">
          <cell r="A83" t="str">
            <v>ST22</v>
          </cell>
          <cell r="B83" t="str">
            <v>Chrysler</v>
          </cell>
          <cell r="C83" t="str">
            <v>3.0LXI</v>
          </cell>
          <cell r="D83" t="str">
            <v>D62AHNPEL5C</v>
          </cell>
          <cell r="E83">
            <v>0</v>
          </cell>
          <cell r="F83">
            <v>0</v>
          </cell>
          <cell r="G83">
            <v>0</v>
          </cell>
          <cell r="H83">
            <v>0</v>
          </cell>
          <cell r="I83">
            <v>0</v>
          </cell>
          <cell r="J83">
            <v>0</v>
          </cell>
          <cell r="K83">
            <v>0</v>
          </cell>
          <cell r="L83">
            <v>0</v>
          </cell>
          <cell r="M83">
            <v>0</v>
          </cell>
          <cell r="N83">
            <v>11</v>
          </cell>
          <cell r="O83">
            <v>50</v>
          </cell>
          <cell r="P83">
            <v>38</v>
          </cell>
          <cell r="Q83">
            <v>35</v>
          </cell>
          <cell r="R83">
            <v>29</v>
          </cell>
          <cell r="S83">
            <v>26</v>
          </cell>
        </row>
        <row r="84">
          <cell r="A84" t="str">
            <v>ST22</v>
          </cell>
          <cell r="B84" t="str">
            <v>Chrysler</v>
          </cell>
          <cell r="C84" t="str">
            <v>3.0LXI</v>
          </cell>
          <cell r="D84" t="str">
            <v>D62AHRPEL4C</v>
          </cell>
          <cell r="E84">
            <v>0</v>
          </cell>
          <cell r="F84">
            <v>0</v>
          </cell>
          <cell r="G84">
            <v>0</v>
          </cell>
          <cell r="H84">
            <v>0</v>
          </cell>
          <cell r="I84">
            <v>0</v>
          </cell>
          <cell r="J84">
            <v>0</v>
          </cell>
          <cell r="K84">
            <v>0</v>
          </cell>
          <cell r="L84">
            <v>0</v>
          </cell>
          <cell r="M84">
            <v>21</v>
          </cell>
          <cell r="N84">
            <v>436</v>
          </cell>
          <cell r="O84">
            <v>1919</v>
          </cell>
          <cell r="P84">
            <v>1459</v>
          </cell>
          <cell r="Q84">
            <v>1345</v>
          </cell>
          <cell r="R84">
            <v>1117</v>
          </cell>
          <cell r="S84">
            <v>1003</v>
          </cell>
        </row>
        <row r="85">
          <cell r="A85" t="str">
            <v>ST22</v>
          </cell>
          <cell r="B85" t="str">
            <v>Chrysler</v>
          </cell>
          <cell r="C85" t="str">
            <v>3.0LXI</v>
          </cell>
          <cell r="D85" t="str">
            <v>D62AHRPEL5C</v>
          </cell>
          <cell r="E85">
            <v>0</v>
          </cell>
          <cell r="F85">
            <v>0</v>
          </cell>
          <cell r="G85">
            <v>0</v>
          </cell>
          <cell r="H85">
            <v>0</v>
          </cell>
          <cell r="I85">
            <v>0</v>
          </cell>
          <cell r="J85">
            <v>0</v>
          </cell>
          <cell r="K85">
            <v>0</v>
          </cell>
          <cell r="L85">
            <v>0</v>
          </cell>
          <cell r="M85">
            <v>2</v>
          </cell>
          <cell r="N85">
            <v>46</v>
          </cell>
          <cell r="O85">
            <v>203</v>
          </cell>
          <cell r="P85">
            <v>154</v>
          </cell>
          <cell r="Q85">
            <v>142</v>
          </cell>
          <cell r="R85">
            <v>118</v>
          </cell>
          <cell r="S85">
            <v>106</v>
          </cell>
        </row>
        <row r="86">
          <cell r="A86" t="str">
            <v>ST22</v>
          </cell>
          <cell r="B86" t="str">
            <v>DODGE</v>
          </cell>
          <cell r="C86" t="str">
            <v>2.4Base</v>
          </cell>
          <cell r="D86" t="str">
            <v>D61AHNHEL4D</v>
          </cell>
          <cell r="E86">
            <v>0</v>
          </cell>
          <cell r="F86">
            <v>0</v>
          </cell>
          <cell r="G86">
            <v>0</v>
          </cell>
          <cell r="H86">
            <v>0</v>
          </cell>
          <cell r="I86">
            <v>0</v>
          </cell>
          <cell r="J86">
            <v>0</v>
          </cell>
          <cell r="K86">
            <v>2</v>
          </cell>
          <cell r="L86">
            <v>20</v>
          </cell>
          <cell r="M86">
            <v>98</v>
          </cell>
          <cell r="N86">
            <v>48</v>
          </cell>
          <cell r="O86">
            <v>26</v>
          </cell>
          <cell r="P86">
            <v>103</v>
          </cell>
          <cell r="Q86">
            <v>95</v>
          </cell>
          <cell r="R86">
            <v>78</v>
          </cell>
          <cell r="S86">
            <v>71</v>
          </cell>
        </row>
        <row r="87">
          <cell r="A87" t="str">
            <v>ST22</v>
          </cell>
          <cell r="B87" t="str">
            <v>DODGE</v>
          </cell>
          <cell r="C87" t="str">
            <v>2.4Base</v>
          </cell>
          <cell r="D87" t="str">
            <v>D61AHNHEL5D</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row>
        <row r="88">
          <cell r="A88" t="str">
            <v>ST22</v>
          </cell>
          <cell r="B88" t="str">
            <v>DODGE</v>
          </cell>
          <cell r="C88" t="str">
            <v>2.4Base</v>
          </cell>
          <cell r="D88" t="str">
            <v>D61AHRHEL4D</v>
          </cell>
          <cell r="E88">
            <v>0</v>
          </cell>
          <cell r="F88">
            <v>0</v>
          </cell>
          <cell r="G88">
            <v>0</v>
          </cell>
          <cell r="H88">
            <v>0</v>
          </cell>
          <cell r="I88">
            <v>0</v>
          </cell>
          <cell r="J88">
            <v>0</v>
          </cell>
          <cell r="K88">
            <v>9</v>
          </cell>
          <cell r="L88">
            <v>92</v>
          </cell>
          <cell r="M88">
            <v>443</v>
          </cell>
          <cell r="N88">
            <v>224</v>
          </cell>
          <cell r="O88">
            <v>107</v>
          </cell>
          <cell r="P88">
            <v>464</v>
          </cell>
          <cell r="Q88">
            <v>427</v>
          </cell>
          <cell r="R88">
            <v>351</v>
          </cell>
          <cell r="S88">
            <v>319</v>
          </cell>
        </row>
        <row r="89">
          <cell r="A89" t="str">
            <v>ST22</v>
          </cell>
          <cell r="B89" t="str">
            <v>DODGE</v>
          </cell>
          <cell r="C89" t="str">
            <v>2.4Base</v>
          </cell>
          <cell r="D89" t="str">
            <v>D61AHRHEL5D</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row>
        <row r="90">
          <cell r="A90" t="str">
            <v>ST22</v>
          </cell>
          <cell r="B90" t="str">
            <v>DODGE</v>
          </cell>
          <cell r="C90" t="str">
            <v>3.0Base</v>
          </cell>
          <cell r="D90" t="str">
            <v>D62AHNHEL4D</v>
          </cell>
          <cell r="E90">
            <v>0</v>
          </cell>
          <cell r="F90">
            <v>0</v>
          </cell>
          <cell r="G90">
            <v>0</v>
          </cell>
          <cell r="H90">
            <v>0</v>
          </cell>
          <cell r="I90">
            <v>0</v>
          </cell>
          <cell r="J90">
            <v>0</v>
          </cell>
          <cell r="K90">
            <v>2</v>
          </cell>
          <cell r="L90">
            <v>20</v>
          </cell>
          <cell r="M90">
            <v>98</v>
          </cell>
          <cell r="N90">
            <v>140</v>
          </cell>
          <cell r="O90">
            <v>134</v>
          </cell>
          <cell r="P90">
            <v>103</v>
          </cell>
          <cell r="Q90">
            <v>95</v>
          </cell>
          <cell r="R90">
            <v>78</v>
          </cell>
          <cell r="S90">
            <v>71</v>
          </cell>
        </row>
        <row r="91">
          <cell r="A91" t="str">
            <v>ST22</v>
          </cell>
          <cell r="B91" t="str">
            <v>DODGE</v>
          </cell>
          <cell r="C91" t="str">
            <v>3.0Base</v>
          </cell>
          <cell r="D91" t="str">
            <v>D62AHNHEL5D</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row>
        <row r="92">
          <cell r="A92" t="str">
            <v>ST22</v>
          </cell>
          <cell r="B92" t="str">
            <v>DODGE</v>
          </cell>
          <cell r="C92" t="str">
            <v>3.0Base</v>
          </cell>
          <cell r="D92" t="str">
            <v>D62AHRHEL4D</v>
          </cell>
          <cell r="E92">
            <v>0</v>
          </cell>
          <cell r="F92">
            <v>0</v>
          </cell>
          <cell r="G92">
            <v>0</v>
          </cell>
          <cell r="H92">
            <v>0</v>
          </cell>
          <cell r="I92">
            <v>0</v>
          </cell>
          <cell r="J92">
            <v>0</v>
          </cell>
          <cell r="K92">
            <v>15</v>
          </cell>
          <cell r="L92">
            <v>153</v>
          </cell>
          <cell r="M92">
            <v>738</v>
          </cell>
          <cell r="N92">
            <v>1051</v>
          </cell>
          <cell r="O92">
            <v>1141</v>
          </cell>
          <cell r="P92">
            <v>774</v>
          </cell>
          <cell r="Q92">
            <v>711</v>
          </cell>
          <cell r="R92">
            <v>585</v>
          </cell>
          <cell r="S92">
            <v>531</v>
          </cell>
        </row>
        <row r="93">
          <cell r="A93" t="str">
            <v>ST22</v>
          </cell>
          <cell r="B93" t="str">
            <v>DODGE</v>
          </cell>
          <cell r="C93" t="str">
            <v>3.0Base</v>
          </cell>
          <cell r="D93" t="str">
            <v>D62AHRHEL5D</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row>
        <row r="94">
          <cell r="A94" t="str">
            <v>ST22</v>
          </cell>
          <cell r="B94" t="str">
            <v>DODGE</v>
          </cell>
          <cell r="C94" t="str">
            <v>3.0ES</v>
          </cell>
          <cell r="D94" t="str">
            <v>D62AHNPEL4D</v>
          </cell>
          <cell r="E94">
            <v>0</v>
          </cell>
          <cell r="F94">
            <v>0</v>
          </cell>
          <cell r="G94">
            <v>0</v>
          </cell>
          <cell r="H94">
            <v>0</v>
          </cell>
          <cell r="I94">
            <v>0</v>
          </cell>
          <cell r="J94">
            <v>0</v>
          </cell>
          <cell r="K94">
            <v>4</v>
          </cell>
          <cell r="L94">
            <v>46</v>
          </cell>
          <cell r="M94">
            <v>221</v>
          </cell>
          <cell r="N94">
            <v>315</v>
          </cell>
          <cell r="O94">
            <v>173</v>
          </cell>
          <cell r="P94">
            <v>232</v>
          </cell>
          <cell r="Q94">
            <v>213</v>
          </cell>
          <cell r="R94">
            <v>176</v>
          </cell>
          <cell r="S94">
            <v>159</v>
          </cell>
        </row>
        <row r="95">
          <cell r="A95" t="str">
            <v>ST22</v>
          </cell>
          <cell r="B95" t="str">
            <v>DODGE</v>
          </cell>
          <cell r="C95" t="str">
            <v>3.0ES</v>
          </cell>
          <cell r="D95" t="str">
            <v>D62AHNPEL5D</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row>
        <row r="96">
          <cell r="A96" t="str">
            <v>ST22</v>
          </cell>
          <cell r="B96" t="str">
            <v>DODGE</v>
          </cell>
          <cell r="C96" t="str">
            <v>3.0ES</v>
          </cell>
          <cell r="D96" t="str">
            <v>D62AHRPEL4D</v>
          </cell>
          <cell r="E96">
            <v>0</v>
          </cell>
          <cell r="F96">
            <v>0</v>
          </cell>
          <cell r="G96">
            <v>0</v>
          </cell>
          <cell r="H96">
            <v>0</v>
          </cell>
          <cell r="I96">
            <v>0</v>
          </cell>
          <cell r="J96">
            <v>0</v>
          </cell>
          <cell r="K96">
            <v>18</v>
          </cell>
          <cell r="L96">
            <v>179</v>
          </cell>
          <cell r="M96">
            <v>862</v>
          </cell>
          <cell r="N96">
            <v>1230</v>
          </cell>
          <cell r="O96">
            <v>1395</v>
          </cell>
          <cell r="P96">
            <v>904</v>
          </cell>
          <cell r="Q96">
            <v>829</v>
          </cell>
          <cell r="R96">
            <v>682</v>
          </cell>
          <cell r="S96">
            <v>619</v>
          </cell>
        </row>
        <row r="97">
          <cell r="A97" t="str">
            <v>ST22</v>
          </cell>
          <cell r="B97" t="str">
            <v>DODGE</v>
          </cell>
          <cell r="C97" t="str">
            <v>3.0ES</v>
          </cell>
          <cell r="D97" t="str">
            <v>D62AHRPEL5D</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row>
        <row r="98">
          <cell r="A98" t="str">
            <v>ST24</v>
          </cell>
          <cell r="B98" t="str">
            <v>Argentin</v>
          </cell>
          <cell r="C98" t="str">
            <v>2.4GS</v>
          </cell>
          <cell r="D98" t="str">
            <v>D52AMRHEL4M</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row>
        <row r="99">
          <cell r="A99" t="str">
            <v>ST24</v>
          </cell>
          <cell r="B99" t="str">
            <v>Brazil</v>
          </cell>
          <cell r="C99" t="str">
            <v>2.4GS</v>
          </cell>
          <cell r="D99" t="str">
            <v>D52AMRHEL4M</v>
          </cell>
          <cell r="E99">
            <v>0</v>
          </cell>
          <cell r="F99">
            <v>0</v>
          </cell>
          <cell r="G99">
            <v>0</v>
          </cell>
          <cell r="H99">
            <v>3</v>
          </cell>
          <cell r="I99">
            <v>0</v>
          </cell>
          <cell r="J99">
            <v>0</v>
          </cell>
          <cell r="K99">
            <v>0</v>
          </cell>
          <cell r="L99">
            <v>30</v>
          </cell>
          <cell r="M99">
            <v>0</v>
          </cell>
          <cell r="N99">
            <v>0</v>
          </cell>
          <cell r="O99">
            <v>0</v>
          </cell>
          <cell r="P99">
            <v>0</v>
          </cell>
          <cell r="Q99">
            <v>30</v>
          </cell>
          <cell r="R99">
            <v>0</v>
          </cell>
          <cell r="S99">
            <v>0</v>
          </cell>
        </row>
        <row r="100">
          <cell r="A100" t="str">
            <v>ST24</v>
          </cell>
          <cell r="B100" t="str">
            <v>MMSA</v>
          </cell>
          <cell r="C100" t="str">
            <v>2.4GS</v>
          </cell>
          <cell r="D100" t="str">
            <v>D52AMNHEL4M</v>
          </cell>
          <cell r="E100">
            <v>364</v>
          </cell>
          <cell r="F100">
            <v>487</v>
          </cell>
          <cell r="G100">
            <v>356</v>
          </cell>
          <cell r="H100">
            <v>216</v>
          </cell>
          <cell r="I100">
            <v>437</v>
          </cell>
          <cell r="J100">
            <v>389</v>
          </cell>
          <cell r="K100">
            <v>303</v>
          </cell>
          <cell r="L100">
            <v>362</v>
          </cell>
          <cell r="M100">
            <v>232</v>
          </cell>
          <cell r="N100">
            <v>543</v>
          </cell>
          <cell r="O100">
            <v>593</v>
          </cell>
          <cell r="P100">
            <v>510</v>
          </cell>
          <cell r="Q100">
            <v>544</v>
          </cell>
          <cell r="R100">
            <v>561</v>
          </cell>
          <cell r="S100">
            <v>471</v>
          </cell>
        </row>
        <row r="101">
          <cell r="A101" t="str">
            <v>ST24</v>
          </cell>
          <cell r="B101" t="str">
            <v>MMSA</v>
          </cell>
          <cell r="C101" t="str">
            <v>2.4GS</v>
          </cell>
          <cell r="D101" t="str">
            <v>D52AMNHEL9M</v>
          </cell>
          <cell r="E101">
            <v>204</v>
          </cell>
          <cell r="F101">
            <v>332</v>
          </cell>
          <cell r="G101">
            <v>388</v>
          </cell>
          <cell r="H101">
            <v>114</v>
          </cell>
          <cell r="I101">
            <v>352</v>
          </cell>
          <cell r="J101">
            <v>295</v>
          </cell>
          <cell r="K101">
            <v>225</v>
          </cell>
          <cell r="L101">
            <v>253</v>
          </cell>
          <cell r="M101">
            <v>162</v>
          </cell>
        </row>
        <row r="102">
          <cell r="A102" t="str">
            <v>ST24</v>
          </cell>
          <cell r="B102" t="str">
            <v>MMSA</v>
          </cell>
          <cell r="C102" t="str">
            <v>2.4GS</v>
          </cell>
          <cell r="D102" t="str">
            <v>D52AMRHEL4M</v>
          </cell>
          <cell r="E102">
            <v>396</v>
          </cell>
          <cell r="F102">
            <v>418</v>
          </cell>
          <cell r="G102">
            <v>446</v>
          </cell>
          <cell r="H102">
            <v>202</v>
          </cell>
          <cell r="I102">
            <v>501</v>
          </cell>
          <cell r="J102">
            <v>409</v>
          </cell>
          <cell r="K102">
            <v>317</v>
          </cell>
          <cell r="L102">
            <v>396</v>
          </cell>
          <cell r="M102">
            <v>253</v>
          </cell>
          <cell r="N102">
            <v>589</v>
          </cell>
          <cell r="O102">
            <v>642</v>
          </cell>
          <cell r="P102">
            <v>549</v>
          </cell>
          <cell r="Q102">
            <v>591</v>
          </cell>
          <cell r="R102">
            <v>606</v>
          </cell>
          <cell r="S102">
            <v>511</v>
          </cell>
        </row>
        <row r="103">
          <cell r="A103" t="str">
            <v>ST24</v>
          </cell>
          <cell r="B103" t="str">
            <v>MMSA</v>
          </cell>
          <cell r="C103" t="str">
            <v>2.4GS</v>
          </cell>
          <cell r="D103" t="str">
            <v>D52AMRHEL9M</v>
          </cell>
          <cell r="E103">
            <v>222</v>
          </cell>
          <cell r="F103">
            <v>215</v>
          </cell>
          <cell r="G103">
            <v>188</v>
          </cell>
          <cell r="H103">
            <v>48</v>
          </cell>
          <cell r="I103">
            <v>352</v>
          </cell>
          <cell r="J103">
            <v>305</v>
          </cell>
          <cell r="K103">
            <v>228</v>
          </cell>
          <cell r="L103">
            <v>270</v>
          </cell>
          <cell r="M103">
            <v>173</v>
          </cell>
        </row>
        <row r="104">
          <cell r="A104" t="str">
            <v>ST24</v>
          </cell>
          <cell r="B104" t="str">
            <v>MMSA</v>
          </cell>
          <cell r="C104" t="str">
            <v>2.4RS</v>
          </cell>
          <cell r="D104" t="str">
            <v>D52AMNJEL4M</v>
          </cell>
          <cell r="E104">
            <v>635</v>
          </cell>
          <cell r="F104">
            <v>575</v>
          </cell>
          <cell r="G104">
            <v>412</v>
          </cell>
          <cell r="H104">
            <v>404</v>
          </cell>
          <cell r="I104">
            <v>437</v>
          </cell>
          <cell r="J104">
            <v>367</v>
          </cell>
          <cell r="K104">
            <v>291</v>
          </cell>
          <cell r="L104">
            <v>372</v>
          </cell>
          <cell r="M104">
            <v>237</v>
          </cell>
          <cell r="N104">
            <v>462</v>
          </cell>
          <cell r="O104">
            <v>503</v>
          </cell>
          <cell r="P104">
            <v>433</v>
          </cell>
          <cell r="Q104">
            <v>463</v>
          </cell>
          <cell r="R104">
            <v>476</v>
          </cell>
          <cell r="S104">
            <v>400</v>
          </cell>
        </row>
        <row r="105">
          <cell r="A105" t="str">
            <v>ST24</v>
          </cell>
          <cell r="B105" t="str">
            <v>MMSA</v>
          </cell>
          <cell r="C105" t="str">
            <v>2.4RS</v>
          </cell>
          <cell r="D105" t="str">
            <v>D52AMNJEL9M</v>
          </cell>
          <cell r="E105">
            <v>360</v>
          </cell>
          <cell r="F105">
            <v>386</v>
          </cell>
          <cell r="G105">
            <v>413</v>
          </cell>
          <cell r="H105">
            <v>232</v>
          </cell>
          <cell r="I105">
            <v>137</v>
          </cell>
          <cell r="J105">
            <v>120</v>
          </cell>
          <cell r="K105">
            <v>108</v>
          </cell>
          <cell r="L105">
            <v>151</v>
          </cell>
          <cell r="M105">
            <v>97</v>
          </cell>
        </row>
        <row r="106">
          <cell r="A106" t="str">
            <v>ST24</v>
          </cell>
          <cell r="B106" t="str">
            <v>MMSA</v>
          </cell>
          <cell r="C106" t="str">
            <v>2.4RS</v>
          </cell>
          <cell r="D106" t="str">
            <v>D52AMRJEL4M</v>
          </cell>
          <cell r="E106">
            <v>387</v>
          </cell>
          <cell r="F106">
            <v>438</v>
          </cell>
          <cell r="G106">
            <v>470</v>
          </cell>
          <cell r="H106">
            <v>378</v>
          </cell>
          <cell r="I106">
            <v>436</v>
          </cell>
          <cell r="J106">
            <v>351</v>
          </cell>
          <cell r="K106">
            <v>294</v>
          </cell>
          <cell r="L106">
            <v>400</v>
          </cell>
          <cell r="M106">
            <v>257</v>
          </cell>
          <cell r="N106">
            <v>498</v>
          </cell>
          <cell r="O106">
            <v>543</v>
          </cell>
          <cell r="P106">
            <v>468</v>
          </cell>
          <cell r="Q106">
            <v>499</v>
          </cell>
          <cell r="R106">
            <v>514</v>
          </cell>
          <cell r="S106">
            <v>432</v>
          </cell>
        </row>
        <row r="107">
          <cell r="A107" t="str">
            <v>ST24</v>
          </cell>
          <cell r="B107" t="str">
            <v>MMSA</v>
          </cell>
          <cell r="C107" t="str">
            <v>2.4RS</v>
          </cell>
          <cell r="D107" t="str">
            <v>D52AMRJEL9M</v>
          </cell>
          <cell r="E107">
            <v>144</v>
          </cell>
          <cell r="F107">
            <v>211</v>
          </cell>
          <cell r="G107">
            <v>225</v>
          </cell>
          <cell r="H107">
            <v>82</v>
          </cell>
          <cell r="I107">
            <v>137</v>
          </cell>
          <cell r="J107">
            <v>120</v>
          </cell>
          <cell r="K107">
            <v>112</v>
          </cell>
          <cell r="L107">
            <v>163</v>
          </cell>
          <cell r="M107">
            <v>105</v>
          </cell>
        </row>
        <row r="108">
          <cell r="A108" t="str">
            <v>ST24</v>
          </cell>
          <cell r="B108" t="str">
            <v>MMSA</v>
          </cell>
          <cell r="C108" t="str">
            <v>3.0GT</v>
          </cell>
          <cell r="D108" t="str">
            <v>D53AMNXEL4M</v>
          </cell>
          <cell r="E108">
            <v>308</v>
          </cell>
          <cell r="F108">
            <v>237</v>
          </cell>
          <cell r="G108">
            <v>255</v>
          </cell>
          <cell r="H108">
            <v>233</v>
          </cell>
          <cell r="I108">
            <v>349</v>
          </cell>
          <cell r="J108">
            <v>445</v>
          </cell>
          <cell r="K108">
            <v>336</v>
          </cell>
          <cell r="L108">
            <v>358</v>
          </cell>
          <cell r="M108">
            <v>229</v>
          </cell>
          <cell r="N108">
            <v>505</v>
          </cell>
          <cell r="O108">
            <v>549</v>
          </cell>
          <cell r="P108">
            <v>473</v>
          </cell>
          <cell r="Q108">
            <v>506</v>
          </cell>
          <cell r="R108">
            <v>520</v>
          </cell>
          <cell r="S108">
            <v>437</v>
          </cell>
        </row>
        <row r="109">
          <cell r="A109" t="str">
            <v>ST24</v>
          </cell>
          <cell r="B109" t="str">
            <v>MMSA</v>
          </cell>
          <cell r="C109" t="str">
            <v>3.0GT</v>
          </cell>
          <cell r="D109" t="str">
            <v>D53AMNXEL9M</v>
          </cell>
          <cell r="E109">
            <v>185</v>
          </cell>
          <cell r="F109">
            <v>176</v>
          </cell>
          <cell r="G109">
            <v>168</v>
          </cell>
          <cell r="H109">
            <v>162</v>
          </cell>
          <cell r="I109">
            <v>215</v>
          </cell>
          <cell r="J109">
            <v>292</v>
          </cell>
          <cell r="K109">
            <v>208</v>
          </cell>
          <cell r="L109">
            <v>213</v>
          </cell>
          <cell r="M109">
            <v>136</v>
          </cell>
        </row>
        <row r="110">
          <cell r="A110" t="str">
            <v>ST24</v>
          </cell>
          <cell r="B110" t="str">
            <v>MMSA</v>
          </cell>
          <cell r="C110" t="str">
            <v>3.0GT</v>
          </cell>
          <cell r="D110" t="str">
            <v>D53AMRXEL4M</v>
          </cell>
          <cell r="E110">
            <v>326</v>
          </cell>
          <cell r="F110">
            <v>417</v>
          </cell>
          <cell r="G110">
            <v>207</v>
          </cell>
          <cell r="H110">
            <v>357</v>
          </cell>
          <cell r="I110">
            <v>512</v>
          </cell>
          <cell r="J110">
            <v>693</v>
          </cell>
          <cell r="K110">
            <v>529</v>
          </cell>
          <cell r="L110">
            <v>582</v>
          </cell>
          <cell r="M110">
            <v>371</v>
          </cell>
          <cell r="N110">
            <v>858</v>
          </cell>
          <cell r="O110">
            <v>935</v>
          </cell>
          <cell r="P110">
            <v>804</v>
          </cell>
          <cell r="Q110">
            <v>862</v>
          </cell>
          <cell r="R110">
            <v>885</v>
          </cell>
          <cell r="S110">
            <v>744</v>
          </cell>
        </row>
        <row r="111">
          <cell r="A111" t="str">
            <v>ST24</v>
          </cell>
          <cell r="B111" t="str">
            <v>MMSA</v>
          </cell>
          <cell r="C111" t="str">
            <v>3.0GT</v>
          </cell>
          <cell r="D111" t="str">
            <v>D53AMRXEL9M</v>
          </cell>
          <cell r="E111">
            <v>229</v>
          </cell>
          <cell r="F111">
            <v>232</v>
          </cell>
          <cell r="G111">
            <v>90</v>
          </cell>
          <cell r="H111">
            <v>204</v>
          </cell>
          <cell r="I111">
            <v>397</v>
          </cell>
          <cell r="J111">
            <v>526</v>
          </cell>
          <cell r="K111">
            <v>374</v>
          </cell>
          <cell r="L111">
            <v>390</v>
          </cell>
          <cell r="M111">
            <v>249</v>
          </cell>
        </row>
        <row r="112">
          <cell r="A112" t="str">
            <v>ST24</v>
          </cell>
          <cell r="B112" t="str">
            <v>MMSA</v>
          </cell>
          <cell r="C112" t="str">
            <v>3.0GTpk2</v>
          </cell>
          <cell r="D112" t="str">
            <v>D53AMNGEL4M</v>
          </cell>
          <cell r="E112">
            <v>485</v>
          </cell>
          <cell r="F112">
            <v>533</v>
          </cell>
          <cell r="G112">
            <v>295</v>
          </cell>
          <cell r="H112">
            <v>342</v>
          </cell>
          <cell r="I112">
            <v>222</v>
          </cell>
          <cell r="J112">
            <v>304</v>
          </cell>
          <cell r="K112">
            <v>211</v>
          </cell>
          <cell r="L112">
            <v>208</v>
          </cell>
          <cell r="M112">
            <v>132</v>
          </cell>
          <cell r="N112">
            <v>313</v>
          </cell>
          <cell r="O112">
            <v>340</v>
          </cell>
          <cell r="P112">
            <v>293</v>
          </cell>
          <cell r="Q112">
            <v>313</v>
          </cell>
          <cell r="R112">
            <v>322</v>
          </cell>
          <cell r="S112">
            <v>271</v>
          </cell>
        </row>
        <row r="113">
          <cell r="A113" t="str">
            <v>ST24</v>
          </cell>
          <cell r="B113" t="str">
            <v>MMSA</v>
          </cell>
          <cell r="C113" t="str">
            <v>3.0GTpk2</v>
          </cell>
          <cell r="D113" t="str">
            <v>D53AMNGEL9M</v>
          </cell>
          <cell r="E113">
            <v>317</v>
          </cell>
          <cell r="F113">
            <v>360</v>
          </cell>
          <cell r="G113">
            <v>188</v>
          </cell>
          <cell r="H113">
            <v>318</v>
          </cell>
          <cell r="I113">
            <v>183</v>
          </cell>
          <cell r="J113">
            <v>246</v>
          </cell>
          <cell r="K113">
            <v>163</v>
          </cell>
          <cell r="L113">
            <v>146</v>
          </cell>
          <cell r="M113">
            <v>94</v>
          </cell>
        </row>
        <row r="114">
          <cell r="A114" t="str">
            <v>ST24</v>
          </cell>
          <cell r="B114" t="str">
            <v>MMSA</v>
          </cell>
          <cell r="C114" t="str">
            <v>3.0GTpk2</v>
          </cell>
          <cell r="D114" t="str">
            <v>D53AMRGEL4M</v>
          </cell>
          <cell r="E114">
            <v>710</v>
          </cell>
          <cell r="F114">
            <v>670</v>
          </cell>
          <cell r="G114">
            <v>389</v>
          </cell>
          <cell r="H114">
            <v>617</v>
          </cell>
          <cell r="I114">
            <v>298</v>
          </cell>
          <cell r="J114">
            <v>400</v>
          </cell>
          <cell r="K114">
            <v>286</v>
          </cell>
          <cell r="L114">
            <v>298</v>
          </cell>
          <cell r="M114">
            <v>191</v>
          </cell>
          <cell r="N114">
            <v>502</v>
          </cell>
          <cell r="O114">
            <v>545</v>
          </cell>
          <cell r="P114">
            <v>470</v>
          </cell>
          <cell r="Q114">
            <v>502</v>
          </cell>
          <cell r="R114">
            <v>516</v>
          </cell>
          <cell r="S114">
            <v>434</v>
          </cell>
        </row>
        <row r="115">
          <cell r="A115" t="str">
            <v>ST24</v>
          </cell>
          <cell r="B115" t="str">
            <v>MMSA</v>
          </cell>
          <cell r="C115" t="str">
            <v>3.0GTpk2</v>
          </cell>
          <cell r="D115" t="str">
            <v>D53AMRGEL9M</v>
          </cell>
          <cell r="E115">
            <v>487</v>
          </cell>
          <cell r="F115">
            <v>408</v>
          </cell>
          <cell r="G115">
            <v>280</v>
          </cell>
          <cell r="H115">
            <v>391</v>
          </cell>
          <cell r="I115">
            <v>335</v>
          </cell>
          <cell r="J115">
            <v>438</v>
          </cell>
          <cell r="K115">
            <v>295</v>
          </cell>
          <cell r="L115">
            <v>268</v>
          </cell>
          <cell r="M115">
            <v>172</v>
          </cell>
        </row>
        <row r="116">
          <cell r="A116" t="str">
            <v>ST24</v>
          </cell>
          <cell r="B116" t="str">
            <v>PuertoR</v>
          </cell>
          <cell r="C116" t="str">
            <v>2.4GS</v>
          </cell>
          <cell r="D116" t="str">
            <v>D52AMNHEL4M</v>
          </cell>
          <cell r="E116">
            <v>20</v>
          </cell>
          <cell r="F116">
            <v>18</v>
          </cell>
          <cell r="G116">
            <v>10</v>
          </cell>
          <cell r="H116">
            <v>6</v>
          </cell>
          <cell r="I116">
            <v>10</v>
          </cell>
          <cell r="J116">
            <v>10</v>
          </cell>
          <cell r="K116">
            <v>10</v>
          </cell>
          <cell r="L116">
            <v>10</v>
          </cell>
          <cell r="M116">
            <v>13</v>
          </cell>
          <cell r="N116">
            <v>20</v>
          </cell>
          <cell r="O116">
            <v>10</v>
          </cell>
          <cell r="P116">
            <v>9</v>
          </cell>
          <cell r="Q116">
            <v>13</v>
          </cell>
          <cell r="R116">
            <v>7</v>
          </cell>
          <cell r="S116">
            <v>8</v>
          </cell>
        </row>
        <row r="117">
          <cell r="A117" t="str">
            <v>ST24</v>
          </cell>
          <cell r="B117" t="str">
            <v>PuertoR</v>
          </cell>
          <cell r="C117" t="str">
            <v>2.4GS</v>
          </cell>
          <cell r="D117" t="str">
            <v>D52AMRHEL4M</v>
          </cell>
          <cell r="E117">
            <v>14</v>
          </cell>
          <cell r="F117">
            <v>10</v>
          </cell>
          <cell r="G117">
            <v>7</v>
          </cell>
          <cell r="H117">
            <v>7</v>
          </cell>
          <cell r="I117">
            <v>3</v>
          </cell>
          <cell r="J117">
            <v>3</v>
          </cell>
          <cell r="K117">
            <v>3</v>
          </cell>
          <cell r="L117">
            <v>3</v>
          </cell>
          <cell r="M117">
            <v>2</v>
          </cell>
          <cell r="N117">
            <v>20</v>
          </cell>
          <cell r="O117">
            <v>9</v>
          </cell>
          <cell r="P117">
            <v>9</v>
          </cell>
          <cell r="Q117">
            <v>13</v>
          </cell>
          <cell r="R117">
            <v>7</v>
          </cell>
          <cell r="S117">
            <v>8</v>
          </cell>
        </row>
        <row r="118">
          <cell r="A118" t="str">
            <v>ST24</v>
          </cell>
          <cell r="B118" t="str">
            <v>PuertoR</v>
          </cell>
          <cell r="C118" t="str">
            <v>2.4RS</v>
          </cell>
          <cell r="D118" t="str">
            <v>D52AMNJEL4M</v>
          </cell>
          <cell r="E118">
            <v>40</v>
          </cell>
          <cell r="F118">
            <v>18</v>
          </cell>
          <cell r="G118">
            <v>10</v>
          </cell>
          <cell r="H118">
            <v>6</v>
          </cell>
          <cell r="I118">
            <v>10</v>
          </cell>
          <cell r="J118">
            <v>10</v>
          </cell>
          <cell r="K118">
            <v>10</v>
          </cell>
          <cell r="L118">
            <v>10</v>
          </cell>
          <cell r="M118">
            <v>10</v>
          </cell>
          <cell r="N118">
            <v>40</v>
          </cell>
          <cell r="O118">
            <v>18</v>
          </cell>
          <cell r="P118">
            <v>13</v>
          </cell>
          <cell r="Q118">
            <v>18</v>
          </cell>
          <cell r="R118">
            <v>12</v>
          </cell>
          <cell r="S118">
            <v>10</v>
          </cell>
        </row>
        <row r="119">
          <cell r="A119" t="str">
            <v>ST24</v>
          </cell>
          <cell r="B119" t="str">
            <v>PuertoR</v>
          </cell>
          <cell r="C119" t="str">
            <v>2.4RS</v>
          </cell>
          <cell r="D119" t="str">
            <v>D52AMRJEL4M</v>
          </cell>
          <cell r="E119">
            <v>18</v>
          </cell>
          <cell r="F119">
            <v>16</v>
          </cell>
          <cell r="G119">
            <v>9</v>
          </cell>
          <cell r="H119">
            <v>8</v>
          </cell>
          <cell r="I119">
            <v>5</v>
          </cell>
          <cell r="J119">
            <v>5</v>
          </cell>
          <cell r="K119">
            <v>5</v>
          </cell>
          <cell r="L119">
            <v>5</v>
          </cell>
          <cell r="M119">
            <v>5</v>
          </cell>
          <cell r="N119">
            <v>20</v>
          </cell>
          <cell r="O119">
            <v>10</v>
          </cell>
          <cell r="P119">
            <v>9</v>
          </cell>
          <cell r="Q119">
            <v>10</v>
          </cell>
          <cell r="R119">
            <v>6</v>
          </cell>
          <cell r="S119">
            <v>5</v>
          </cell>
        </row>
        <row r="120">
          <cell r="A120" t="str">
            <v>ST24</v>
          </cell>
          <cell r="B120" t="str">
            <v>PuertoR</v>
          </cell>
          <cell r="C120" t="str">
            <v>3.0GTpk2</v>
          </cell>
          <cell r="D120" t="str">
            <v>D53AMNGEL4M</v>
          </cell>
          <cell r="E120">
            <v>5</v>
          </cell>
          <cell r="F120">
            <v>5</v>
          </cell>
          <cell r="G120">
            <v>2</v>
          </cell>
          <cell r="H120">
            <v>2</v>
          </cell>
          <cell r="I120">
            <v>2</v>
          </cell>
          <cell r="J120">
            <v>2</v>
          </cell>
          <cell r="K120">
            <v>2</v>
          </cell>
          <cell r="L120">
            <v>2</v>
          </cell>
          <cell r="M120">
            <v>0</v>
          </cell>
          <cell r="N120">
            <v>12</v>
          </cell>
          <cell r="O120">
            <v>6</v>
          </cell>
          <cell r="P120">
            <v>8</v>
          </cell>
          <cell r="Q120">
            <v>7</v>
          </cell>
          <cell r="R120">
            <v>0</v>
          </cell>
          <cell r="S120">
            <v>3</v>
          </cell>
        </row>
        <row r="121">
          <cell r="A121" t="str">
            <v>ST24</v>
          </cell>
          <cell r="B121" t="str">
            <v>PuertoR</v>
          </cell>
          <cell r="C121" t="str">
            <v>3.0GTpk2</v>
          </cell>
          <cell r="D121" t="str">
            <v>D53AMRGEL4M</v>
          </cell>
          <cell r="E121">
            <v>3</v>
          </cell>
          <cell r="F121">
            <v>3</v>
          </cell>
          <cell r="G121">
            <v>2</v>
          </cell>
          <cell r="H121">
            <v>1</v>
          </cell>
          <cell r="I121">
            <v>0</v>
          </cell>
          <cell r="J121">
            <v>0</v>
          </cell>
          <cell r="K121">
            <v>0</v>
          </cell>
          <cell r="L121">
            <v>0</v>
          </cell>
          <cell r="M121">
            <v>0</v>
          </cell>
          <cell r="N121">
            <v>8</v>
          </cell>
          <cell r="O121">
            <v>4</v>
          </cell>
          <cell r="P121">
            <v>5</v>
          </cell>
          <cell r="Q121">
            <v>5</v>
          </cell>
          <cell r="R121">
            <v>4</v>
          </cell>
          <cell r="S121">
            <v>2</v>
          </cell>
        </row>
        <row r="122">
          <cell r="A122" t="str">
            <v>ST24</v>
          </cell>
          <cell r="B122" t="str">
            <v>Taiwan</v>
          </cell>
          <cell r="C122" t="str">
            <v>2.4GS</v>
          </cell>
          <cell r="D122" t="str">
            <v>D52AMRHELFQ</v>
          </cell>
          <cell r="E122">
            <v>0</v>
          </cell>
          <cell r="F122">
            <v>1</v>
          </cell>
          <cell r="G122">
            <v>0</v>
          </cell>
          <cell r="H122">
            <v>0</v>
          </cell>
          <cell r="I122">
            <v>0</v>
          </cell>
          <cell r="J122">
            <v>9</v>
          </cell>
          <cell r="K122">
            <v>6</v>
          </cell>
          <cell r="L122">
            <v>3</v>
          </cell>
          <cell r="M122">
            <v>0</v>
          </cell>
          <cell r="N122">
            <v>0</v>
          </cell>
          <cell r="O122">
            <v>6</v>
          </cell>
          <cell r="P122">
            <v>3</v>
          </cell>
          <cell r="Q122">
            <v>0</v>
          </cell>
          <cell r="R122">
            <v>0</v>
          </cell>
          <cell r="S122">
            <v>6</v>
          </cell>
        </row>
        <row r="123">
          <cell r="A123" t="str">
            <v>ST24</v>
          </cell>
          <cell r="B123" t="str">
            <v>Taiwan</v>
          </cell>
          <cell r="C123" t="str">
            <v>3.0GT</v>
          </cell>
          <cell r="D123" t="str">
            <v>D53AMRXELFQ</v>
          </cell>
          <cell r="E123">
            <v>1</v>
          </cell>
          <cell r="F123">
            <v>0</v>
          </cell>
          <cell r="G123">
            <v>0</v>
          </cell>
          <cell r="H123">
            <v>0</v>
          </cell>
          <cell r="I123">
            <v>0</v>
          </cell>
          <cell r="J123">
            <v>9</v>
          </cell>
          <cell r="K123">
            <v>6</v>
          </cell>
          <cell r="L123">
            <v>3</v>
          </cell>
          <cell r="M123">
            <v>0</v>
          </cell>
          <cell r="N123">
            <v>0</v>
          </cell>
          <cell r="O123">
            <v>6</v>
          </cell>
          <cell r="P123">
            <v>3</v>
          </cell>
          <cell r="Q123">
            <v>0</v>
          </cell>
          <cell r="R123">
            <v>0</v>
          </cell>
          <cell r="S123">
            <v>6</v>
          </cell>
        </row>
        <row r="124">
          <cell r="A124" t="str">
            <v>ST28</v>
          </cell>
          <cell r="B124" t="str">
            <v>MMSA</v>
          </cell>
          <cell r="C124" t="str">
            <v>2.4GS</v>
          </cell>
          <cell r="D124" t="str">
            <v>D52ABNJEL4M</v>
          </cell>
          <cell r="E124">
            <v>0</v>
          </cell>
          <cell r="F124">
            <v>4</v>
          </cell>
          <cell r="G124">
            <v>12</v>
          </cell>
          <cell r="H124">
            <v>76</v>
          </cell>
          <cell r="I124">
            <v>138</v>
          </cell>
          <cell r="J124">
            <v>283</v>
          </cell>
          <cell r="K124">
            <v>194</v>
          </cell>
          <cell r="L124">
            <v>262</v>
          </cell>
          <cell r="M124">
            <v>202</v>
          </cell>
          <cell r="N124">
            <v>222</v>
          </cell>
          <cell r="O124">
            <v>266</v>
          </cell>
          <cell r="P124">
            <v>193</v>
          </cell>
          <cell r="Q124">
            <v>121</v>
          </cell>
          <cell r="R124">
            <v>73</v>
          </cell>
          <cell r="S124">
            <v>63</v>
          </cell>
        </row>
        <row r="125">
          <cell r="A125" t="str">
            <v>ST28</v>
          </cell>
          <cell r="B125" t="str">
            <v>MMSA</v>
          </cell>
          <cell r="C125" t="str">
            <v>2.4GS</v>
          </cell>
          <cell r="D125" t="str">
            <v>D52ABRJEL4M</v>
          </cell>
          <cell r="E125">
            <v>0</v>
          </cell>
          <cell r="F125">
            <v>8</v>
          </cell>
          <cell r="G125">
            <v>12</v>
          </cell>
          <cell r="H125">
            <v>106</v>
          </cell>
          <cell r="I125">
            <v>181</v>
          </cell>
          <cell r="J125">
            <v>294</v>
          </cell>
          <cell r="K125">
            <v>257</v>
          </cell>
          <cell r="L125">
            <v>348</v>
          </cell>
          <cell r="M125">
            <v>267</v>
          </cell>
          <cell r="N125">
            <v>295</v>
          </cell>
          <cell r="O125">
            <v>350</v>
          </cell>
          <cell r="P125">
            <v>257</v>
          </cell>
          <cell r="Q125">
            <v>160</v>
          </cell>
          <cell r="R125">
            <v>91</v>
          </cell>
          <cell r="S125">
            <v>82</v>
          </cell>
        </row>
        <row r="126">
          <cell r="A126" t="str">
            <v>ST28</v>
          </cell>
          <cell r="B126" t="str">
            <v>MMSA</v>
          </cell>
          <cell r="C126" t="str">
            <v>3.0GTS</v>
          </cell>
          <cell r="D126" t="str">
            <v>D53ABNGEL4M</v>
          </cell>
          <cell r="E126">
            <v>0</v>
          </cell>
          <cell r="F126">
            <v>4</v>
          </cell>
          <cell r="G126">
            <v>10</v>
          </cell>
          <cell r="H126">
            <v>110</v>
          </cell>
          <cell r="I126">
            <v>228</v>
          </cell>
          <cell r="J126">
            <v>435</v>
          </cell>
          <cell r="K126">
            <v>353</v>
          </cell>
          <cell r="L126">
            <v>391</v>
          </cell>
          <cell r="M126">
            <v>300</v>
          </cell>
          <cell r="N126">
            <v>331</v>
          </cell>
          <cell r="O126">
            <v>395</v>
          </cell>
          <cell r="P126">
            <v>286</v>
          </cell>
          <cell r="Q126">
            <v>182</v>
          </cell>
          <cell r="R126">
            <v>99</v>
          </cell>
          <cell r="S126">
            <v>93</v>
          </cell>
        </row>
        <row r="127">
          <cell r="A127" t="str">
            <v>ST28</v>
          </cell>
          <cell r="B127" t="str">
            <v>MMSA</v>
          </cell>
          <cell r="C127" t="str">
            <v>3.0GTS</v>
          </cell>
          <cell r="D127" t="str">
            <v>D53ABRGEL4M</v>
          </cell>
          <cell r="E127">
            <v>0</v>
          </cell>
          <cell r="F127">
            <v>8</v>
          </cell>
          <cell r="G127">
            <v>6</v>
          </cell>
          <cell r="H127">
            <v>168</v>
          </cell>
          <cell r="I127">
            <v>453</v>
          </cell>
          <cell r="J127">
            <v>634</v>
          </cell>
          <cell r="K127">
            <v>546</v>
          </cell>
          <cell r="L127">
            <v>634</v>
          </cell>
          <cell r="M127">
            <v>486</v>
          </cell>
          <cell r="N127">
            <v>537</v>
          </cell>
          <cell r="O127">
            <v>640</v>
          </cell>
          <cell r="P127">
            <v>464</v>
          </cell>
          <cell r="Q127">
            <v>292</v>
          </cell>
          <cell r="R127">
            <v>164</v>
          </cell>
          <cell r="S127">
            <v>150</v>
          </cell>
        </row>
        <row r="128">
          <cell r="A128" t="str">
            <v>ST41</v>
          </cell>
          <cell r="B128" t="str">
            <v>Guam</v>
          </cell>
          <cell r="C128" t="str">
            <v>2.4ES</v>
          </cell>
          <cell r="D128" t="str">
            <v>EA3ASRHEL4M</v>
          </cell>
          <cell r="E128">
            <v>0</v>
          </cell>
          <cell r="F128">
            <v>0</v>
          </cell>
          <cell r="G128">
            <v>0</v>
          </cell>
          <cell r="H128">
            <v>0</v>
          </cell>
          <cell r="I128">
            <v>0</v>
          </cell>
          <cell r="J128">
            <v>0</v>
          </cell>
          <cell r="K128">
            <v>0</v>
          </cell>
          <cell r="L128">
            <v>0</v>
          </cell>
          <cell r="M128">
            <v>0</v>
          </cell>
          <cell r="N128">
            <v>3</v>
          </cell>
          <cell r="O128">
            <v>3</v>
          </cell>
          <cell r="P128">
            <v>3</v>
          </cell>
          <cell r="Q128">
            <v>3</v>
          </cell>
          <cell r="R128">
            <v>3</v>
          </cell>
          <cell r="S128">
            <v>3</v>
          </cell>
        </row>
        <row r="129">
          <cell r="A129" t="str">
            <v>ST41</v>
          </cell>
          <cell r="B129" t="str">
            <v>Guam</v>
          </cell>
          <cell r="C129" t="str">
            <v>2.4ESpp</v>
          </cell>
          <cell r="D129" t="str">
            <v>EA3ASRPEL4M</v>
          </cell>
          <cell r="E129">
            <v>0</v>
          </cell>
          <cell r="F129">
            <v>0</v>
          </cell>
          <cell r="G129">
            <v>0</v>
          </cell>
          <cell r="H129">
            <v>0</v>
          </cell>
          <cell r="I129">
            <v>0</v>
          </cell>
          <cell r="J129">
            <v>0</v>
          </cell>
          <cell r="K129">
            <v>0</v>
          </cell>
          <cell r="L129">
            <v>0</v>
          </cell>
          <cell r="M129">
            <v>0</v>
          </cell>
          <cell r="N129">
            <v>3</v>
          </cell>
          <cell r="O129">
            <v>3</v>
          </cell>
          <cell r="P129">
            <v>3</v>
          </cell>
          <cell r="Q129">
            <v>3</v>
          </cell>
          <cell r="R129">
            <v>3</v>
          </cell>
          <cell r="S129">
            <v>3</v>
          </cell>
        </row>
        <row r="130">
          <cell r="A130" t="str">
            <v>ST41</v>
          </cell>
          <cell r="B130" t="str">
            <v>MMSA</v>
          </cell>
          <cell r="C130" t="str">
            <v>2.4DE</v>
          </cell>
          <cell r="D130" t="str">
            <v>EA3ASNJEL4M</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row>
        <row r="131">
          <cell r="A131" t="str">
            <v>ST41</v>
          </cell>
          <cell r="B131" t="str">
            <v>MMSA</v>
          </cell>
          <cell r="C131" t="str">
            <v>2.4DE</v>
          </cell>
          <cell r="D131" t="str">
            <v>EA3ASNJEL5M</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row>
        <row r="132">
          <cell r="A132" t="str">
            <v>ST41</v>
          </cell>
          <cell r="B132" t="str">
            <v>MMSA</v>
          </cell>
          <cell r="C132" t="str">
            <v>2.4DE</v>
          </cell>
          <cell r="D132" t="str">
            <v>EA3ASNJEL9M</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row>
        <row r="133">
          <cell r="A133" t="str">
            <v>ST41</v>
          </cell>
          <cell r="B133" t="str">
            <v>MMSA</v>
          </cell>
          <cell r="C133" t="str">
            <v>2.4DE</v>
          </cell>
          <cell r="D133" t="str">
            <v>EA3ASRJEL4M</v>
          </cell>
          <cell r="E133">
            <v>287</v>
          </cell>
          <cell r="F133">
            <v>284</v>
          </cell>
          <cell r="G133">
            <v>303</v>
          </cell>
          <cell r="H133">
            <v>201</v>
          </cell>
          <cell r="I133">
            <v>200</v>
          </cell>
          <cell r="J133">
            <v>258</v>
          </cell>
          <cell r="K133">
            <v>238</v>
          </cell>
          <cell r="L133">
            <v>265</v>
          </cell>
          <cell r="M133">
            <v>168</v>
          </cell>
          <cell r="N133">
            <v>233</v>
          </cell>
          <cell r="O133">
            <v>246</v>
          </cell>
          <cell r="P133">
            <v>232</v>
          </cell>
          <cell r="Q133">
            <v>246</v>
          </cell>
          <cell r="R133">
            <v>226</v>
          </cell>
          <cell r="S133">
            <v>175</v>
          </cell>
        </row>
        <row r="134">
          <cell r="A134" t="str">
            <v>ST41</v>
          </cell>
          <cell r="B134" t="str">
            <v>MMSA</v>
          </cell>
          <cell r="C134" t="str">
            <v>2.4DE</v>
          </cell>
          <cell r="D134" t="str">
            <v>EA3ASRJEL5M</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row>
        <row r="135">
          <cell r="A135" t="str">
            <v>ST41</v>
          </cell>
          <cell r="B135" t="str">
            <v>MMSA</v>
          </cell>
          <cell r="C135" t="str">
            <v>2.4DE</v>
          </cell>
          <cell r="D135" t="str">
            <v>EA3ASRJEL9M</v>
          </cell>
          <cell r="E135">
            <v>184</v>
          </cell>
          <cell r="F135">
            <v>142</v>
          </cell>
          <cell r="G135">
            <v>100</v>
          </cell>
          <cell r="H135">
            <v>123</v>
          </cell>
          <cell r="I135">
            <v>102</v>
          </cell>
          <cell r="J135">
            <v>132</v>
          </cell>
          <cell r="K135">
            <v>141</v>
          </cell>
          <cell r="L135">
            <v>157</v>
          </cell>
          <cell r="M135">
            <v>100</v>
          </cell>
          <cell r="N135">
            <v>138</v>
          </cell>
          <cell r="O135">
            <v>146</v>
          </cell>
          <cell r="P135">
            <v>138</v>
          </cell>
          <cell r="Q135">
            <v>146</v>
          </cell>
          <cell r="R135">
            <v>134</v>
          </cell>
          <cell r="S135">
            <v>104</v>
          </cell>
        </row>
        <row r="136">
          <cell r="A136" t="str">
            <v>ST41</v>
          </cell>
          <cell r="B136" t="str">
            <v>MMSA</v>
          </cell>
          <cell r="C136" t="str">
            <v>2.4ES</v>
          </cell>
          <cell r="D136" t="str">
            <v>EA3ASNHEL4M</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row>
        <row r="137">
          <cell r="A137" t="str">
            <v>ST41</v>
          </cell>
          <cell r="B137" t="str">
            <v>MMSA</v>
          </cell>
          <cell r="C137" t="str">
            <v>2.4ES</v>
          </cell>
          <cell r="D137" t="str">
            <v>EA3ASNHEL9M</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row>
        <row r="138">
          <cell r="A138" t="str">
            <v>ST41</v>
          </cell>
          <cell r="B138" t="str">
            <v>MMSA</v>
          </cell>
          <cell r="C138" t="str">
            <v>2.4ES</v>
          </cell>
          <cell r="D138" t="str">
            <v>EA3ASRHEL4M</v>
          </cell>
          <cell r="E138">
            <v>4472</v>
          </cell>
          <cell r="F138">
            <v>4232</v>
          </cell>
          <cell r="G138">
            <v>2736</v>
          </cell>
          <cell r="H138">
            <v>3911</v>
          </cell>
          <cell r="I138">
            <v>3239</v>
          </cell>
          <cell r="J138">
            <v>4009</v>
          </cell>
          <cell r="K138">
            <v>3547</v>
          </cell>
          <cell r="L138">
            <v>3935</v>
          </cell>
          <cell r="M138">
            <v>2501</v>
          </cell>
          <cell r="N138">
            <v>3462</v>
          </cell>
          <cell r="O138">
            <v>3650</v>
          </cell>
          <cell r="P138">
            <v>3444</v>
          </cell>
          <cell r="Q138">
            <v>3649</v>
          </cell>
          <cell r="R138">
            <v>3348</v>
          </cell>
          <cell r="S138">
            <v>2598</v>
          </cell>
        </row>
        <row r="139">
          <cell r="A139" t="str">
            <v>ST41</v>
          </cell>
          <cell r="B139" t="str">
            <v>MMSA</v>
          </cell>
          <cell r="C139" t="str">
            <v>2.4ES</v>
          </cell>
          <cell r="D139" t="str">
            <v>EA3ASRHEL9M</v>
          </cell>
          <cell r="E139">
            <v>1554</v>
          </cell>
          <cell r="F139">
            <v>1304</v>
          </cell>
          <cell r="G139">
            <v>1819</v>
          </cell>
          <cell r="H139">
            <v>2427</v>
          </cell>
          <cell r="I139">
            <v>2146</v>
          </cell>
          <cell r="J139">
            <v>2671</v>
          </cell>
          <cell r="K139">
            <v>2094</v>
          </cell>
          <cell r="L139">
            <v>2307</v>
          </cell>
          <cell r="M139">
            <v>1465</v>
          </cell>
          <cell r="N139">
            <v>2032</v>
          </cell>
          <cell r="O139">
            <v>2140</v>
          </cell>
          <cell r="P139">
            <v>2020</v>
          </cell>
          <cell r="Q139">
            <v>2140</v>
          </cell>
          <cell r="R139">
            <v>1963</v>
          </cell>
          <cell r="S139">
            <v>1524</v>
          </cell>
        </row>
        <row r="140">
          <cell r="A140" t="str">
            <v>ST41</v>
          </cell>
          <cell r="B140" t="str">
            <v>MMSA</v>
          </cell>
          <cell r="C140" t="str">
            <v>2.4ESpp</v>
          </cell>
          <cell r="D140" t="str">
            <v>EA3ASRPEL4M</v>
          </cell>
          <cell r="E140">
            <v>161</v>
          </cell>
          <cell r="F140">
            <v>155</v>
          </cell>
          <cell r="G140">
            <v>166</v>
          </cell>
          <cell r="H140">
            <v>126</v>
          </cell>
          <cell r="I140">
            <v>138</v>
          </cell>
          <cell r="J140">
            <v>184</v>
          </cell>
          <cell r="K140">
            <v>150</v>
          </cell>
          <cell r="L140">
            <v>165</v>
          </cell>
          <cell r="M140">
            <v>105</v>
          </cell>
          <cell r="N140">
            <v>146</v>
          </cell>
          <cell r="O140">
            <v>154</v>
          </cell>
          <cell r="P140">
            <v>145</v>
          </cell>
          <cell r="Q140">
            <v>154</v>
          </cell>
          <cell r="R140">
            <v>140</v>
          </cell>
          <cell r="S140">
            <v>109</v>
          </cell>
        </row>
        <row r="141">
          <cell r="A141" t="str">
            <v>ST41</v>
          </cell>
          <cell r="B141" t="str">
            <v>MMSA</v>
          </cell>
          <cell r="C141" t="str">
            <v>2.4ESpp</v>
          </cell>
          <cell r="D141" t="str">
            <v>EA3ASRPEL9M</v>
          </cell>
          <cell r="E141">
            <v>117</v>
          </cell>
          <cell r="F141">
            <v>138</v>
          </cell>
          <cell r="G141">
            <v>112</v>
          </cell>
          <cell r="H141">
            <v>113</v>
          </cell>
          <cell r="I141">
            <v>99</v>
          </cell>
          <cell r="J141">
            <v>129</v>
          </cell>
          <cell r="K141">
            <v>114</v>
          </cell>
          <cell r="L141">
            <v>126</v>
          </cell>
          <cell r="M141">
            <v>81</v>
          </cell>
          <cell r="N141">
            <v>112</v>
          </cell>
          <cell r="O141">
            <v>117</v>
          </cell>
          <cell r="P141">
            <v>111</v>
          </cell>
          <cell r="Q141">
            <v>117</v>
          </cell>
          <cell r="R141">
            <v>108</v>
          </cell>
          <cell r="S141">
            <v>84</v>
          </cell>
        </row>
        <row r="142">
          <cell r="A142" t="str">
            <v>ST41</v>
          </cell>
          <cell r="B142" t="str">
            <v>MMSA</v>
          </cell>
          <cell r="C142" t="str">
            <v>3.0ES</v>
          </cell>
          <cell r="D142" t="str">
            <v>EA8ASRHEL4M</v>
          </cell>
          <cell r="E142">
            <v>252</v>
          </cell>
          <cell r="F142">
            <v>184</v>
          </cell>
          <cell r="G142">
            <v>201</v>
          </cell>
          <cell r="H142">
            <v>104</v>
          </cell>
          <cell r="I142">
            <v>152</v>
          </cell>
          <cell r="J142">
            <v>246</v>
          </cell>
          <cell r="K142">
            <v>200</v>
          </cell>
          <cell r="L142">
            <v>221</v>
          </cell>
          <cell r="M142">
            <v>139</v>
          </cell>
          <cell r="N142">
            <v>390</v>
          </cell>
          <cell r="O142">
            <v>408</v>
          </cell>
          <cell r="P142">
            <v>384</v>
          </cell>
          <cell r="Q142">
            <v>408</v>
          </cell>
          <cell r="R142">
            <v>375</v>
          </cell>
          <cell r="S142">
            <v>291</v>
          </cell>
        </row>
        <row r="143">
          <cell r="A143" t="str">
            <v>ST41</v>
          </cell>
          <cell r="B143" t="str">
            <v>MMSA</v>
          </cell>
          <cell r="C143" t="str">
            <v>3.0ES</v>
          </cell>
          <cell r="D143" t="str">
            <v>EA8ASRHEL5M</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row>
        <row r="144">
          <cell r="A144" t="str">
            <v>ST41</v>
          </cell>
          <cell r="B144" t="str">
            <v>MMSA</v>
          </cell>
          <cell r="C144" t="str">
            <v>3.0ES</v>
          </cell>
          <cell r="D144" t="str">
            <v>EA8ASRHEL9M</v>
          </cell>
          <cell r="E144">
            <v>191</v>
          </cell>
          <cell r="F144">
            <v>174</v>
          </cell>
          <cell r="G144">
            <v>198</v>
          </cell>
          <cell r="H144">
            <v>127</v>
          </cell>
          <cell r="I144">
            <v>183</v>
          </cell>
          <cell r="J144">
            <v>294</v>
          </cell>
          <cell r="K144">
            <v>202</v>
          </cell>
          <cell r="L144">
            <v>221</v>
          </cell>
          <cell r="M144">
            <v>139</v>
          </cell>
        </row>
        <row r="145">
          <cell r="A145" t="str">
            <v>ST41</v>
          </cell>
          <cell r="B145" t="str">
            <v>MMSA</v>
          </cell>
          <cell r="C145" t="str">
            <v>3.0ESpp</v>
          </cell>
          <cell r="D145" t="str">
            <v>EA8ASRPEL4M</v>
          </cell>
          <cell r="E145">
            <v>132</v>
          </cell>
          <cell r="F145">
            <v>51</v>
          </cell>
          <cell r="G145">
            <v>74</v>
          </cell>
          <cell r="H145">
            <v>50</v>
          </cell>
          <cell r="I145">
            <v>80</v>
          </cell>
          <cell r="J145">
            <v>135</v>
          </cell>
          <cell r="K145">
            <v>104</v>
          </cell>
          <cell r="L145">
            <v>113</v>
          </cell>
          <cell r="M145">
            <v>74</v>
          </cell>
          <cell r="N145">
            <v>184</v>
          </cell>
          <cell r="O145">
            <v>194</v>
          </cell>
          <cell r="P145">
            <v>183</v>
          </cell>
          <cell r="Q145">
            <v>195</v>
          </cell>
          <cell r="R145">
            <v>179</v>
          </cell>
          <cell r="S145">
            <v>139</v>
          </cell>
        </row>
        <row r="146">
          <cell r="A146" t="str">
            <v>ST41</v>
          </cell>
          <cell r="B146" t="str">
            <v>MMSA</v>
          </cell>
          <cell r="C146" t="str">
            <v>3.0ESpp</v>
          </cell>
          <cell r="D146" t="str">
            <v>EA8ASRPEL9M</v>
          </cell>
          <cell r="E146">
            <v>102</v>
          </cell>
          <cell r="F146">
            <v>27</v>
          </cell>
          <cell r="G146">
            <v>87</v>
          </cell>
          <cell r="H146">
            <v>50</v>
          </cell>
          <cell r="I146">
            <v>67</v>
          </cell>
          <cell r="J146">
            <v>107</v>
          </cell>
          <cell r="K146">
            <v>87</v>
          </cell>
          <cell r="L146">
            <v>96</v>
          </cell>
          <cell r="M146">
            <v>60</v>
          </cell>
        </row>
        <row r="147">
          <cell r="A147" t="str">
            <v>ST41</v>
          </cell>
          <cell r="B147" t="str">
            <v>MMSA</v>
          </cell>
          <cell r="C147" t="str">
            <v>3.0GTZ</v>
          </cell>
          <cell r="D147" t="str">
            <v>EA8ASRGEL4M</v>
          </cell>
          <cell r="E147">
            <v>51</v>
          </cell>
          <cell r="F147">
            <v>92</v>
          </cell>
          <cell r="G147">
            <v>30</v>
          </cell>
          <cell r="H147">
            <v>45</v>
          </cell>
          <cell r="I147">
            <v>67</v>
          </cell>
          <cell r="J147">
            <v>107</v>
          </cell>
          <cell r="K147">
            <v>62</v>
          </cell>
          <cell r="L147">
            <v>68</v>
          </cell>
          <cell r="M147">
            <v>43</v>
          </cell>
          <cell r="N147">
            <v>116</v>
          </cell>
          <cell r="O147">
            <v>122</v>
          </cell>
          <cell r="P147">
            <v>116</v>
          </cell>
          <cell r="Q147">
            <v>122</v>
          </cell>
          <cell r="R147">
            <v>113</v>
          </cell>
          <cell r="S147">
            <v>88</v>
          </cell>
        </row>
        <row r="148">
          <cell r="A148" t="str">
            <v>ST41</v>
          </cell>
          <cell r="B148" t="str">
            <v>MMSA</v>
          </cell>
          <cell r="C148" t="str">
            <v>3.0GTZ</v>
          </cell>
          <cell r="D148" t="str">
            <v>EA8ASRGEL9M</v>
          </cell>
          <cell r="E148">
            <v>59</v>
          </cell>
          <cell r="F148">
            <v>90</v>
          </cell>
          <cell r="G148">
            <v>53</v>
          </cell>
          <cell r="H148">
            <v>37</v>
          </cell>
          <cell r="I148">
            <v>55</v>
          </cell>
          <cell r="J148">
            <v>89</v>
          </cell>
          <cell r="K148">
            <v>59</v>
          </cell>
          <cell r="L148">
            <v>64</v>
          </cell>
          <cell r="M148">
            <v>41</v>
          </cell>
        </row>
        <row r="149">
          <cell r="A149" t="str">
            <v>ST41</v>
          </cell>
          <cell r="B149" t="str">
            <v>MMSA</v>
          </cell>
          <cell r="C149" t="str">
            <v>3.0LS</v>
          </cell>
          <cell r="D149" t="str">
            <v>EA8ASRXEL4M</v>
          </cell>
          <cell r="E149">
            <v>50</v>
          </cell>
          <cell r="F149">
            <v>75</v>
          </cell>
          <cell r="G149">
            <v>59</v>
          </cell>
          <cell r="H149">
            <v>43</v>
          </cell>
          <cell r="I149">
            <v>68</v>
          </cell>
          <cell r="J149">
            <v>113</v>
          </cell>
          <cell r="K149">
            <v>61</v>
          </cell>
          <cell r="L149">
            <v>65</v>
          </cell>
          <cell r="M149">
            <v>42</v>
          </cell>
          <cell r="N149">
            <v>117</v>
          </cell>
          <cell r="O149">
            <v>123</v>
          </cell>
          <cell r="P149">
            <v>117</v>
          </cell>
          <cell r="Q149">
            <v>123</v>
          </cell>
          <cell r="R149">
            <v>114</v>
          </cell>
          <cell r="S149">
            <v>88</v>
          </cell>
        </row>
        <row r="150">
          <cell r="A150" t="str">
            <v>ST41</v>
          </cell>
          <cell r="B150" t="str">
            <v>MMSA</v>
          </cell>
          <cell r="C150" t="str">
            <v>3.0LS</v>
          </cell>
          <cell r="D150" t="str">
            <v>EA8ASRXEL9M</v>
          </cell>
          <cell r="E150">
            <v>57</v>
          </cell>
          <cell r="F150">
            <v>82</v>
          </cell>
          <cell r="G150">
            <v>62</v>
          </cell>
          <cell r="H150">
            <v>43</v>
          </cell>
          <cell r="I150">
            <v>54</v>
          </cell>
          <cell r="J150">
            <v>86</v>
          </cell>
          <cell r="K150">
            <v>61</v>
          </cell>
          <cell r="L150">
            <v>67</v>
          </cell>
          <cell r="M150">
            <v>43</v>
          </cell>
        </row>
        <row r="151">
          <cell r="A151" t="str">
            <v>ST41</v>
          </cell>
          <cell r="B151" t="str">
            <v>PuertoR</v>
          </cell>
          <cell r="C151" t="str">
            <v>2.4ES</v>
          </cell>
          <cell r="D151" t="str">
            <v>EA3ASRHEL4M</v>
          </cell>
          <cell r="E151">
            <v>18</v>
          </cell>
          <cell r="F151">
            <v>18</v>
          </cell>
          <cell r="G151">
            <v>18</v>
          </cell>
          <cell r="H151">
            <v>0</v>
          </cell>
          <cell r="I151">
            <v>8</v>
          </cell>
          <cell r="J151">
            <v>8</v>
          </cell>
          <cell r="K151">
            <v>8</v>
          </cell>
          <cell r="L151">
            <v>10</v>
          </cell>
          <cell r="M151">
            <v>10</v>
          </cell>
          <cell r="N151">
            <v>38</v>
          </cell>
          <cell r="O151">
            <v>16</v>
          </cell>
          <cell r="P151">
            <v>38</v>
          </cell>
          <cell r="Q151">
            <v>21</v>
          </cell>
          <cell r="R151">
            <v>19</v>
          </cell>
          <cell r="S151">
            <v>20</v>
          </cell>
        </row>
        <row r="152">
          <cell r="A152" t="str">
            <v>ST41</v>
          </cell>
          <cell r="B152" t="str">
            <v>PuertoR</v>
          </cell>
          <cell r="C152" t="str">
            <v>2.4ESpp</v>
          </cell>
          <cell r="D152" t="str">
            <v>EA3ASRPEL4M</v>
          </cell>
          <cell r="E152">
            <v>10</v>
          </cell>
          <cell r="F152">
            <v>13</v>
          </cell>
          <cell r="G152">
            <v>10</v>
          </cell>
          <cell r="H152">
            <v>0</v>
          </cell>
          <cell r="I152">
            <v>8</v>
          </cell>
          <cell r="J152">
            <v>8</v>
          </cell>
          <cell r="K152">
            <v>8</v>
          </cell>
          <cell r="L152">
            <v>10</v>
          </cell>
          <cell r="M152">
            <v>10</v>
          </cell>
          <cell r="N152">
            <v>22</v>
          </cell>
          <cell r="O152">
            <v>20</v>
          </cell>
          <cell r="P152">
            <v>22</v>
          </cell>
          <cell r="Q152">
            <v>17</v>
          </cell>
          <cell r="R152">
            <v>21</v>
          </cell>
          <cell r="S152">
            <v>17</v>
          </cell>
        </row>
        <row r="153">
          <cell r="A153" t="str">
            <v>ST41</v>
          </cell>
          <cell r="B153" t="str">
            <v>PuertoR</v>
          </cell>
          <cell r="C153" t="str">
            <v>3.0ESpp</v>
          </cell>
          <cell r="D153" t="str">
            <v>EA8ASRPEL4M</v>
          </cell>
          <cell r="E153">
            <v>6</v>
          </cell>
          <cell r="F153">
            <v>6</v>
          </cell>
          <cell r="G153">
            <v>6</v>
          </cell>
          <cell r="H153">
            <v>0</v>
          </cell>
          <cell r="I153">
            <v>8</v>
          </cell>
          <cell r="J153">
            <v>6</v>
          </cell>
          <cell r="K153">
            <v>6</v>
          </cell>
          <cell r="L153">
            <v>10</v>
          </cell>
          <cell r="M153">
            <v>10</v>
          </cell>
          <cell r="N153">
            <v>14</v>
          </cell>
          <cell r="O153">
            <v>20</v>
          </cell>
          <cell r="P153">
            <v>14</v>
          </cell>
          <cell r="Q153">
            <v>17</v>
          </cell>
          <cell r="R153">
            <v>21</v>
          </cell>
          <cell r="S153">
            <v>17</v>
          </cell>
        </row>
        <row r="154">
          <cell r="A154" t="str">
            <v>ST41</v>
          </cell>
          <cell r="B154" t="str">
            <v>PuertoR</v>
          </cell>
          <cell r="C154" t="str">
            <v>3.0GTZ</v>
          </cell>
          <cell r="D154" t="str">
            <v>EA8ASRGEL4M</v>
          </cell>
          <cell r="E154">
            <v>10</v>
          </cell>
          <cell r="F154">
            <v>12</v>
          </cell>
          <cell r="G154">
            <v>10</v>
          </cell>
          <cell r="H154">
            <v>0</v>
          </cell>
          <cell r="I154">
            <v>0</v>
          </cell>
          <cell r="J154">
            <v>0</v>
          </cell>
          <cell r="K154">
            <v>0</v>
          </cell>
          <cell r="L154">
            <v>0</v>
          </cell>
          <cell r="M154">
            <v>0</v>
          </cell>
          <cell r="N154">
            <v>22</v>
          </cell>
          <cell r="O154">
            <v>10</v>
          </cell>
          <cell r="P154">
            <v>22</v>
          </cell>
          <cell r="Q154">
            <v>8</v>
          </cell>
          <cell r="R154">
            <v>10</v>
          </cell>
          <cell r="S154">
            <v>8</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3年間集計"/>
      <sheetName val="4月修正"/>
      <sheetName val="4月"/>
      <sheetName val="４月度組み合わせ"/>
      <sheetName val="5月"/>
      <sheetName val="5月度組み合わせ"/>
      <sheetName val="6月"/>
      <sheetName val="6月度組み合わせ"/>
      <sheetName val="7月"/>
      <sheetName val="7月度組み合わせ"/>
      <sheetName val="8月"/>
      <sheetName val="9月"/>
      <sheetName val="10月"/>
    </sheetNames>
    <sheetDataSet>
      <sheetData sheetId="0">
        <row r="4">
          <cell r="B4" t="str">
            <v>Akutagawa Hiroshi</v>
          </cell>
          <cell r="C4" t="str">
            <v>INDIVIDUAL</v>
          </cell>
          <cell r="D4" t="str">
            <v>芥川 博</v>
          </cell>
          <cell r="E4" t="str">
            <v>Blue</v>
          </cell>
          <cell r="F4">
            <v>19.200000000000003</v>
          </cell>
          <cell r="G4"/>
          <cell r="H4"/>
          <cell r="I4" t="str">
            <v/>
          </cell>
          <cell r="J4" t="str">
            <v/>
          </cell>
          <cell r="K4" t="str">
            <v/>
          </cell>
          <cell r="L4" t="str">
            <v/>
          </cell>
          <cell r="M4" t="str">
            <v/>
          </cell>
          <cell r="N4" t="str">
            <v/>
          </cell>
          <cell r="O4">
            <v>0</v>
          </cell>
          <cell r="P4">
            <v>0</v>
          </cell>
          <cell r="Q4" t="str">
            <v/>
          </cell>
          <cell r="R4" t="str">
            <v/>
          </cell>
          <cell r="S4" t="str">
            <v/>
          </cell>
          <cell r="T4" t="str">
            <v/>
          </cell>
          <cell r="U4" t="str">
            <v/>
          </cell>
          <cell r="V4" t="str">
            <v/>
          </cell>
          <cell r="W4">
            <v>0</v>
          </cell>
          <cell r="X4">
            <v>0</v>
          </cell>
          <cell r="Y4" t="str">
            <v/>
          </cell>
          <cell r="Z4" t="str">
            <v/>
          </cell>
          <cell r="AA4" t="str">
            <v/>
          </cell>
          <cell r="AB4" t="str">
            <v/>
          </cell>
          <cell r="AC4" t="str">
            <v/>
          </cell>
          <cell r="AD4" t="str">
            <v/>
          </cell>
          <cell r="AE4">
            <v>0</v>
          </cell>
          <cell r="AF4">
            <v>0</v>
          </cell>
          <cell r="AG4" t="str">
            <v/>
          </cell>
          <cell r="AH4" t="str">
            <v/>
          </cell>
          <cell r="AI4" t="str">
            <v/>
          </cell>
          <cell r="AJ4" t="str">
            <v/>
          </cell>
          <cell r="AK4" t="str">
            <v/>
          </cell>
          <cell r="AL4" t="str">
            <v/>
          </cell>
          <cell r="AM4">
            <v>0</v>
          </cell>
          <cell r="AN4">
            <v>0</v>
          </cell>
          <cell r="AO4" t="str">
            <v/>
          </cell>
          <cell r="AP4" t="str">
            <v/>
          </cell>
          <cell r="AQ4" t="str">
            <v/>
          </cell>
          <cell r="AR4" t="str">
            <v/>
          </cell>
          <cell r="AS4" t="str">
            <v/>
          </cell>
          <cell r="AT4" t="str">
            <v/>
          </cell>
          <cell r="AU4">
            <v>0</v>
          </cell>
          <cell r="AV4">
            <v>0</v>
          </cell>
          <cell r="AW4" t="str">
            <v/>
          </cell>
          <cell r="AX4" t="str">
            <v/>
          </cell>
          <cell r="AY4" t="str">
            <v/>
          </cell>
          <cell r="AZ4" t="str">
            <v/>
          </cell>
          <cell r="BA4" t="str">
            <v/>
          </cell>
          <cell r="BB4" t="str">
            <v/>
          </cell>
          <cell r="BC4">
            <v>0</v>
          </cell>
          <cell r="BD4">
            <v>0</v>
          </cell>
        </row>
        <row r="5">
          <cell r="B5" t="str">
            <v>Arita Yasushi</v>
          </cell>
          <cell r="C5" t="str">
            <v>SUMITOMO BAKELITE NORTH AMERICA, INC.</v>
          </cell>
          <cell r="D5" t="str">
            <v>有田 靖</v>
          </cell>
          <cell r="E5" t="str">
            <v>Gold</v>
          </cell>
          <cell r="F5">
            <v>32</v>
          </cell>
          <cell r="G5"/>
          <cell r="H5"/>
          <cell r="I5">
            <v>106</v>
          </cell>
          <cell r="J5">
            <v>28</v>
          </cell>
          <cell r="K5" t="str">
            <v>78</v>
          </cell>
          <cell r="L5" t="str">
            <v/>
          </cell>
          <cell r="M5" t="str">
            <v/>
          </cell>
          <cell r="N5" t="str">
            <v/>
          </cell>
          <cell r="O5">
            <v>1</v>
          </cell>
          <cell r="P5">
            <v>1</v>
          </cell>
          <cell r="Q5" t="str">
            <v>106</v>
          </cell>
          <cell r="R5" t="str">
            <v>28</v>
          </cell>
          <cell r="S5" t="str">
            <v>78</v>
          </cell>
          <cell r="T5" t="str">
            <v/>
          </cell>
          <cell r="U5" t="str">
            <v/>
          </cell>
          <cell r="V5" t="str">
            <v/>
          </cell>
          <cell r="W5">
            <v>2</v>
          </cell>
          <cell r="X5">
            <v>3</v>
          </cell>
          <cell r="Y5" t="str">
            <v/>
          </cell>
          <cell r="Z5" t="str">
            <v/>
          </cell>
          <cell r="AA5" t="str">
            <v/>
          </cell>
          <cell r="AB5" t="str">
            <v/>
          </cell>
          <cell r="AC5" t="str">
            <v/>
          </cell>
          <cell r="AD5" t="str">
            <v/>
          </cell>
          <cell r="AE5">
            <v>0</v>
          </cell>
          <cell r="AF5">
            <v>3</v>
          </cell>
          <cell r="AG5" t="str">
            <v>0</v>
          </cell>
          <cell r="AH5" t="str">
            <v>28</v>
          </cell>
          <cell r="AI5" t="str">
            <v>-28</v>
          </cell>
          <cell r="AJ5" t="str">
            <v/>
          </cell>
          <cell r="AK5" t="str">
            <v/>
          </cell>
          <cell r="AL5" t="str">
            <v/>
          </cell>
          <cell r="AM5">
            <v>1</v>
          </cell>
          <cell r="AN5">
            <v>4</v>
          </cell>
          <cell r="AO5" t="str">
            <v/>
          </cell>
          <cell r="AP5" t="str">
            <v/>
          </cell>
          <cell r="AQ5" t="str">
            <v/>
          </cell>
          <cell r="AR5" t="str">
            <v/>
          </cell>
          <cell r="AS5" t="str">
            <v/>
          </cell>
          <cell r="AT5" t="str">
            <v/>
          </cell>
          <cell r="AU5">
            <v>0</v>
          </cell>
          <cell r="AV5">
            <v>4</v>
          </cell>
          <cell r="AW5" t="str">
            <v/>
          </cell>
          <cell r="AX5" t="str">
            <v/>
          </cell>
          <cell r="AY5" t="str">
            <v/>
          </cell>
          <cell r="AZ5" t="str">
            <v/>
          </cell>
          <cell r="BA5" t="str">
            <v/>
          </cell>
          <cell r="BB5" t="str">
            <v/>
          </cell>
          <cell r="BC5">
            <v>0</v>
          </cell>
          <cell r="BD5">
            <v>4</v>
          </cell>
        </row>
        <row r="6">
          <cell r="B6" t="str">
            <v>Cho Danny</v>
          </cell>
          <cell r="C6" t="str">
            <v>INDIVIDUAL</v>
          </cell>
          <cell r="D6" t="str">
            <v>チョー ダニー</v>
          </cell>
          <cell r="E6" t="str">
            <v>Green</v>
          </cell>
          <cell r="F6">
            <v>8.9600000000000009</v>
          </cell>
          <cell r="G6"/>
          <cell r="H6"/>
          <cell r="I6">
            <v>87</v>
          </cell>
          <cell r="J6">
            <v>9</v>
          </cell>
          <cell r="K6" t="str">
            <v>78</v>
          </cell>
          <cell r="L6" t="str">
            <v>5</v>
          </cell>
          <cell r="M6" t="str">
            <v/>
          </cell>
          <cell r="N6" t="str">
            <v>L8,L17</v>
          </cell>
          <cell r="O6">
            <v>1</v>
          </cell>
          <cell r="P6">
            <v>1</v>
          </cell>
          <cell r="Q6" t="str">
            <v>90</v>
          </cell>
          <cell r="R6" t="str">
            <v>9</v>
          </cell>
          <cell r="S6" t="str">
            <v>81</v>
          </cell>
          <cell r="T6" t="str">
            <v/>
          </cell>
          <cell r="U6" t="str">
            <v>14</v>
          </cell>
          <cell r="V6" t="str">
            <v>L17</v>
          </cell>
          <cell r="W6">
            <v>1</v>
          </cell>
          <cell r="X6">
            <v>2</v>
          </cell>
          <cell r="Y6" t="str">
            <v/>
          </cell>
          <cell r="Z6" t="str">
            <v/>
          </cell>
          <cell r="AA6" t="str">
            <v/>
          </cell>
          <cell r="AB6" t="str">
            <v/>
          </cell>
          <cell r="AC6" t="str">
            <v/>
          </cell>
          <cell r="AD6" t="str">
            <v/>
          </cell>
          <cell r="AE6">
            <v>0</v>
          </cell>
          <cell r="AF6">
            <v>2</v>
          </cell>
          <cell r="AG6" t="str">
            <v>0</v>
          </cell>
          <cell r="AH6" t="str">
            <v>9</v>
          </cell>
          <cell r="AI6" t="str">
            <v>-9</v>
          </cell>
          <cell r="AJ6" t="str">
            <v/>
          </cell>
          <cell r="AK6" t="str">
            <v/>
          </cell>
          <cell r="AL6" t="str">
            <v/>
          </cell>
          <cell r="AM6">
            <v>2</v>
          </cell>
          <cell r="AN6">
            <v>4</v>
          </cell>
          <cell r="AO6" t="str">
            <v/>
          </cell>
          <cell r="AP6" t="str">
            <v/>
          </cell>
          <cell r="AQ6" t="str">
            <v/>
          </cell>
          <cell r="AR6" t="str">
            <v/>
          </cell>
          <cell r="AS6" t="str">
            <v/>
          </cell>
          <cell r="AT6" t="str">
            <v/>
          </cell>
          <cell r="AU6">
            <v>0</v>
          </cell>
          <cell r="AV6">
            <v>4</v>
          </cell>
          <cell r="AW6" t="str">
            <v/>
          </cell>
          <cell r="AX6" t="str">
            <v/>
          </cell>
          <cell r="AY6" t="str">
            <v/>
          </cell>
          <cell r="AZ6" t="str">
            <v/>
          </cell>
          <cell r="BA6" t="str">
            <v/>
          </cell>
          <cell r="BB6" t="str">
            <v/>
          </cell>
          <cell r="BC6">
            <v>0</v>
          </cell>
          <cell r="BD6">
            <v>4</v>
          </cell>
        </row>
        <row r="7">
          <cell r="B7" t="str">
            <v>Cho David</v>
          </cell>
          <cell r="C7" t="str">
            <v>INDIVIDUAL</v>
          </cell>
          <cell r="D7" t="str">
            <v>チョー デビッド</v>
          </cell>
          <cell r="E7" t="str">
            <v>Blue</v>
          </cell>
          <cell r="F7">
            <v>19</v>
          </cell>
          <cell r="G7" t="str">
            <v>20→19</v>
          </cell>
          <cell r="H7"/>
          <cell r="I7">
            <v>89</v>
          </cell>
          <cell r="J7">
            <v>20</v>
          </cell>
          <cell r="K7" t="str">
            <v>69</v>
          </cell>
          <cell r="L7" t="str">
            <v>13</v>
          </cell>
          <cell r="M7" t="str">
            <v/>
          </cell>
          <cell r="N7" t="str">
            <v/>
          </cell>
          <cell r="O7">
            <v>12</v>
          </cell>
          <cell r="P7">
            <v>12</v>
          </cell>
          <cell r="Q7" t="str">
            <v>91</v>
          </cell>
          <cell r="R7" t="str">
            <v>20</v>
          </cell>
          <cell r="S7" t="str">
            <v>71</v>
          </cell>
          <cell r="T7" t="str">
            <v>8</v>
          </cell>
          <cell r="U7" t="str">
            <v/>
          </cell>
          <cell r="V7" t="str">
            <v/>
          </cell>
          <cell r="W7">
            <v>15</v>
          </cell>
          <cell r="X7">
            <v>27</v>
          </cell>
          <cell r="Y7" t="str">
            <v>99</v>
          </cell>
          <cell r="Z7" t="str">
            <v>19</v>
          </cell>
          <cell r="AA7" t="str">
            <v>80</v>
          </cell>
          <cell r="AB7" t="str">
            <v/>
          </cell>
          <cell r="AC7" t="str">
            <v/>
          </cell>
          <cell r="AD7" t="str">
            <v/>
          </cell>
          <cell r="AE7">
            <v>1</v>
          </cell>
          <cell r="AF7">
            <v>28</v>
          </cell>
          <cell r="AG7" t="str">
            <v>0</v>
          </cell>
          <cell r="AH7" t="str">
            <v>19</v>
          </cell>
          <cell r="AI7" t="str">
            <v>-19</v>
          </cell>
          <cell r="AJ7" t="str">
            <v/>
          </cell>
          <cell r="AK7" t="str">
            <v/>
          </cell>
          <cell r="AL7" t="str">
            <v/>
          </cell>
          <cell r="AM7">
            <v>5</v>
          </cell>
          <cell r="AN7">
            <v>33</v>
          </cell>
          <cell r="AO7" t="str">
            <v/>
          </cell>
          <cell r="AP7" t="str">
            <v/>
          </cell>
          <cell r="AQ7" t="str">
            <v/>
          </cell>
          <cell r="AR7" t="str">
            <v/>
          </cell>
          <cell r="AS7" t="str">
            <v/>
          </cell>
          <cell r="AT7" t="str">
            <v/>
          </cell>
          <cell r="AU7">
            <v>0</v>
          </cell>
          <cell r="AV7">
            <v>33</v>
          </cell>
          <cell r="AW7" t="str">
            <v/>
          </cell>
          <cell r="AX7" t="str">
            <v/>
          </cell>
          <cell r="AY7" t="str">
            <v/>
          </cell>
          <cell r="AZ7" t="str">
            <v/>
          </cell>
          <cell r="BA7" t="str">
            <v/>
          </cell>
          <cell r="BB7" t="str">
            <v/>
          </cell>
          <cell r="BC7">
            <v>0</v>
          </cell>
          <cell r="BD7">
            <v>33</v>
          </cell>
        </row>
        <row r="8">
          <cell r="B8" t="str">
            <v>Fujimoto Yasuyoshi</v>
          </cell>
          <cell r="C8" t="str">
            <v>TEIJIN KASEI AMERICA, INC.</v>
          </cell>
          <cell r="D8" t="str">
            <v>藤本 安義</v>
          </cell>
          <cell r="E8" t="str">
            <v>Gold</v>
          </cell>
          <cell r="F8">
            <v>20</v>
          </cell>
          <cell r="G8" t="str">
            <v>New→20</v>
          </cell>
          <cell r="H8"/>
          <cell r="I8">
            <v>100</v>
          </cell>
          <cell r="J8" t="str">
            <v>New-1</v>
          </cell>
          <cell r="K8" t="str">
            <v/>
          </cell>
          <cell r="L8" t="str">
            <v>11</v>
          </cell>
          <cell r="M8" t="str">
            <v/>
          </cell>
          <cell r="N8" t="str">
            <v/>
          </cell>
          <cell r="O8">
            <v>1</v>
          </cell>
          <cell r="P8">
            <v>1</v>
          </cell>
          <cell r="Q8" t="str">
            <v/>
          </cell>
          <cell r="R8" t="str">
            <v/>
          </cell>
          <cell r="S8" t="str">
            <v/>
          </cell>
          <cell r="T8" t="str">
            <v/>
          </cell>
          <cell r="U8" t="str">
            <v/>
          </cell>
          <cell r="V8" t="str">
            <v/>
          </cell>
          <cell r="W8">
            <v>0</v>
          </cell>
          <cell r="X8">
            <v>1</v>
          </cell>
          <cell r="Y8" t="str">
            <v>107</v>
          </cell>
          <cell r="Z8" t="str">
            <v>New-2</v>
          </cell>
          <cell r="AA8" t="str">
            <v/>
          </cell>
          <cell r="AB8" t="str">
            <v/>
          </cell>
          <cell r="AC8" t="str">
            <v/>
          </cell>
          <cell r="AD8" t="str">
            <v/>
          </cell>
          <cell r="AE8">
            <v>1</v>
          </cell>
          <cell r="AF8">
            <v>2</v>
          </cell>
          <cell r="AG8" t="str">
            <v/>
          </cell>
          <cell r="AH8" t="str">
            <v/>
          </cell>
          <cell r="AI8" t="str">
            <v/>
          </cell>
          <cell r="AJ8" t="str">
            <v/>
          </cell>
          <cell r="AK8" t="str">
            <v/>
          </cell>
          <cell r="AL8" t="str">
            <v/>
          </cell>
          <cell r="AM8">
            <v>0</v>
          </cell>
          <cell r="AN8">
            <v>2</v>
          </cell>
          <cell r="AO8" t="str">
            <v/>
          </cell>
          <cell r="AP8" t="str">
            <v/>
          </cell>
          <cell r="AQ8" t="str">
            <v/>
          </cell>
          <cell r="AR8" t="str">
            <v/>
          </cell>
          <cell r="AS8" t="str">
            <v/>
          </cell>
          <cell r="AT8" t="str">
            <v/>
          </cell>
          <cell r="AU8">
            <v>0</v>
          </cell>
          <cell r="AV8">
            <v>2</v>
          </cell>
          <cell r="AW8" t="str">
            <v/>
          </cell>
          <cell r="AX8" t="str">
            <v/>
          </cell>
          <cell r="AY8" t="str">
            <v/>
          </cell>
          <cell r="AZ8" t="str">
            <v/>
          </cell>
          <cell r="BA8" t="str">
            <v/>
          </cell>
          <cell r="BB8" t="str">
            <v/>
          </cell>
          <cell r="BC8">
            <v>0</v>
          </cell>
          <cell r="BD8">
            <v>2</v>
          </cell>
        </row>
        <row r="9">
          <cell r="B9" t="str">
            <v>Fujishiro Yasuhiro</v>
          </cell>
          <cell r="C9" t="str">
            <v>CHIYODA INTEGRE OF AMERICA, INC.</v>
          </cell>
          <cell r="D9" t="str">
            <v>藤城 靖大</v>
          </cell>
          <cell r="E9" t="str">
            <v>Gold</v>
          </cell>
          <cell r="F9">
            <v>13.973333333333333</v>
          </cell>
          <cell r="G9"/>
          <cell r="H9"/>
          <cell r="I9">
            <v>84</v>
          </cell>
          <cell r="J9">
            <v>14</v>
          </cell>
          <cell r="K9" t="str">
            <v>70</v>
          </cell>
          <cell r="L9" t="str">
            <v/>
          </cell>
          <cell r="M9" t="str">
            <v/>
          </cell>
          <cell r="N9" t="str">
            <v/>
          </cell>
          <cell r="O9">
            <v>11</v>
          </cell>
          <cell r="P9">
            <v>11</v>
          </cell>
          <cell r="Q9" t="str">
            <v>94</v>
          </cell>
          <cell r="R9" t="str">
            <v>14</v>
          </cell>
          <cell r="S9" t="str">
            <v>80</v>
          </cell>
          <cell r="T9" t="str">
            <v/>
          </cell>
          <cell r="U9" t="str">
            <v/>
          </cell>
          <cell r="V9" t="str">
            <v/>
          </cell>
          <cell r="W9">
            <v>1</v>
          </cell>
          <cell r="X9">
            <v>12</v>
          </cell>
          <cell r="Y9" t="str">
            <v/>
          </cell>
          <cell r="Z9" t="str">
            <v/>
          </cell>
          <cell r="AA9" t="str">
            <v/>
          </cell>
          <cell r="AB9" t="str">
            <v/>
          </cell>
          <cell r="AC9" t="str">
            <v/>
          </cell>
          <cell r="AD9" t="str">
            <v/>
          </cell>
          <cell r="AE9">
            <v>0</v>
          </cell>
          <cell r="AF9">
            <v>12</v>
          </cell>
          <cell r="AG9" t="str">
            <v>0</v>
          </cell>
          <cell r="AH9" t="str">
            <v>14</v>
          </cell>
          <cell r="AI9" t="str">
            <v>-14</v>
          </cell>
          <cell r="AJ9" t="str">
            <v/>
          </cell>
          <cell r="AK9" t="str">
            <v/>
          </cell>
          <cell r="AL9" t="str">
            <v/>
          </cell>
          <cell r="AM9">
            <v>9</v>
          </cell>
          <cell r="AN9">
            <v>21</v>
          </cell>
          <cell r="AO9" t="str">
            <v/>
          </cell>
          <cell r="AP9" t="str">
            <v/>
          </cell>
          <cell r="AQ9" t="str">
            <v/>
          </cell>
          <cell r="AR9" t="str">
            <v/>
          </cell>
          <cell r="AS9" t="str">
            <v/>
          </cell>
          <cell r="AT9" t="str">
            <v/>
          </cell>
          <cell r="AU9">
            <v>0</v>
          </cell>
          <cell r="AV9">
            <v>21</v>
          </cell>
          <cell r="AW9" t="str">
            <v/>
          </cell>
          <cell r="AX9" t="str">
            <v/>
          </cell>
          <cell r="AY9" t="str">
            <v/>
          </cell>
          <cell r="AZ9" t="str">
            <v/>
          </cell>
          <cell r="BA9" t="str">
            <v/>
          </cell>
          <cell r="BB9" t="str">
            <v/>
          </cell>
          <cell r="BC9">
            <v>0</v>
          </cell>
          <cell r="BD9">
            <v>21</v>
          </cell>
        </row>
        <row r="10">
          <cell r="B10" t="str">
            <v>Goto Atsuhiko</v>
          </cell>
          <cell r="C10" t="str">
            <v>UNIVANCE AMERICA, INC.</v>
          </cell>
          <cell r="D10" t="str">
            <v>後藤 敦彦</v>
          </cell>
          <cell r="E10" t="str">
            <v>Gold</v>
          </cell>
          <cell r="F10">
            <v>17.866666666666664</v>
          </cell>
          <cell r="G10"/>
          <cell r="H10"/>
          <cell r="I10">
            <v>100</v>
          </cell>
          <cell r="J10">
            <v>18</v>
          </cell>
          <cell r="K10" t="str">
            <v>82</v>
          </cell>
          <cell r="L10" t="str">
            <v/>
          </cell>
          <cell r="M10" t="str">
            <v/>
          </cell>
          <cell r="N10" t="str">
            <v/>
          </cell>
          <cell r="O10">
            <v>1</v>
          </cell>
          <cell r="P10">
            <v>1</v>
          </cell>
          <cell r="Q10" t="str">
            <v>94</v>
          </cell>
          <cell r="R10" t="str">
            <v>18</v>
          </cell>
          <cell r="S10" t="str">
            <v>76</v>
          </cell>
          <cell r="T10" t="str">
            <v/>
          </cell>
          <cell r="U10" t="str">
            <v/>
          </cell>
          <cell r="V10" t="str">
            <v/>
          </cell>
          <cell r="W10">
            <v>6</v>
          </cell>
          <cell r="X10">
            <v>7</v>
          </cell>
          <cell r="Y10" t="str">
            <v/>
          </cell>
          <cell r="Z10" t="str">
            <v/>
          </cell>
          <cell r="AA10" t="str">
            <v/>
          </cell>
          <cell r="AB10" t="str">
            <v/>
          </cell>
          <cell r="AC10" t="str">
            <v/>
          </cell>
          <cell r="AD10" t="str">
            <v/>
          </cell>
          <cell r="AE10">
            <v>0</v>
          </cell>
          <cell r="AF10">
            <v>7</v>
          </cell>
          <cell r="AG10" t="str">
            <v>0</v>
          </cell>
          <cell r="AH10" t="str">
            <v>18</v>
          </cell>
          <cell r="AI10" t="str">
            <v>-18</v>
          </cell>
          <cell r="AJ10" t="str">
            <v/>
          </cell>
          <cell r="AK10" t="str">
            <v/>
          </cell>
          <cell r="AL10" t="str">
            <v/>
          </cell>
          <cell r="AM10">
            <v>15</v>
          </cell>
          <cell r="AN10">
            <v>22</v>
          </cell>
          <cell r="AO10" t="str">
            <v/>
          </cell>
          <cell r="AP10" t="str">
            <v/>
          </cell>
          <cell r="AQ10" t="str">
            <v/>
          </cell>
          <cell r="AR10" t="str">
            <v/>
          </cell>
          <cell r="AS10" t="str">
            <v/>
          </cell>
          <cell r="AT10" t="str">
            <v/>
          </cell>
          <cell r="AU10">
            <v>0</v>
          </cell>
          <cell r="AV10">
            <v>22</v>
          </cell>
          <cell r="AW10" t="str">
            <v/>
          </cell>
          <cell r="AX10" t="str">
            <v/>
          </cell>
          <cell r="AY10" t="str">
            <v/>
          </cell>
          <cell r="AZ10" t="str">
            <v/>
          </cell>
          <cell r="BA10" t="str">
            <v/>
          </cell>
          <cell r="BB10" t="str">
            <v/>
          </cell>
          <cell r="BC10">
            <v>0</v>
          </cell>
          <cell r="BD10">
            <v>22</v>
          </cell>
        </row>
        <row r="11">
          <cell r="B11" t="str">
            <v>Hayashi Yasuhiko</v>
          </cell>
          <cell r="C11" t="str">
            <v>INDIVIDUAL</v>
          </cell>
          <cell r="D11" t="str">
            <v>林 靖彦</v>
          </cell>
          <cell r="E11" t="str">
            <v>Gold</v>
          </cell>
          <cell r="F11">
            <v>26.8</v>
          </cell>
          <cell r="G11"/>
          <cell r="H11"/>
          <cell r="I11" t="str">
            <v/>
          </cell>
          <cell r="J11" t="str">
            <v/>
          </cell>
          <cell r="K11" t="str">
            <v/>
          </cell>
          <cell r="L11" t="str">
            <v/>
          </cell>
          <cell r="M11" t="str">
            <v/>
          </cell>
          <cell r="N11" t="str">
            <v/>
          </cell>
          <cell r="O11">
            <v>0</v>
          </cell>
          <cell r="P11">
            <v>0</v>
          </cell>
          <cell r="Q11" t="str">
            <v/>
          </cell>
          <cell r="R11" t="str">
            <v/>
          </cell>
          <cell r="S11" t="str">
            <v/>
          </cell>
          <cell r="T11" t="str">
            <v/>
          </cell>
          <cell r="U11" t="str">
            <v/>
          </cell>
          <cell r="V11" t="str">
            <v/>
          </cell>
          <cell r="W11">
            <v>0</v>
          </cell>
          <cell r="X11">
            <v>0</v>
          </cell>
          <cell r="Y11" t="str">
            <v/>
          </cell>
          <cell r="Z11" t="str">
            <v/>
          </cell>
          <cell r="AA11" t="str">
            <v/>
          </cell>
          <cell r="AB11" t="str">
            <v/>
          </cell>
          <cell r="AC11" t="str">
            <v/>
          </cell>
          <cell r="AD11" t="str">
            <v/>
          </cell>
          <cell r="AE11">
            <v>0</v>
          </cell>
          <cell r="AF11">
            <v>0</v>
          </cell>
          <cell r="AG11" t="str">
            <v/>
          </cell>
          <cell r="AH11" t="str">
            <v/>
          </cell>
          <cell r="AI11" t="str">
            <v/>
          </cell>
          <cell r="AJ11" t="str">
            <v/>
          </cell>
          <cell r="AK11" t="str">
            <v/>
          </cell>
          <cell r="AL11" t="str">
            <v/>
          </cell>
          <cell r="AM11">
            <v>0</v>
          </cell>
          <cell r="AN11">
            <v>0</v>
          </cell>
          <cell r="AO11" t="str">
            <v/>
          </cell>
          <cell r="AP11" t="str">
            <v/>
          </cell>
          <cell r="AQ11" t="str">
            <v/>
          </cell>
          <cell r="AR11" t="str">
            <v/>
          </cell>
          <cell r="AS11" t="str">
            <v/>
          </cell>
          <cell r="AT11" t="str">
            <v/>
          </cell>
          <cell r="AU11">
            <v>0</v>
          </cell>
          <cell r="AV11">
            <v>0</v>
          </cell>
          <cell r="AW11" t="str">
            <v/>
          </cell>
          <cell r="AX11" t="str">
            <v/>
          </cell>
          <cell r="AY11" t="str">
            <v/>
          </cell>
          <cell r="AZ11" t="str">
            <v/>
          </cell>
          <cell r="BA11" t="str">
            <v/>
          </cell>
          <cell r="BB11" t="str">
            <v/>
          </cell>
          <cell r="BC11">
            <v>0</v>
          </cell>
          <cell r="BD11">
            <v>0</v>
          </cell>
        </row>
        <row r="12">
          <cell r="B12" t="str">
            <v>Hijima Toshiaki</v>
          </cell>
          <cell r="C12" t="str">
            <v>ROHM SEMICONDUCTOR U.S.A.,LLC</v>
          </cell>
          <cell r="D12" t="str">
            <v>肥嶋 俊明</v>
          </cell>
          <cell r="E12" t="str">
            <v>Gold</v>
          </cell>
          <cell r="F12">
            <v>25.942857142857147</v>
          </cell>
          <cell r="G12"/>
          <cell r="H12"/>
          <cell r="I12">
            <v>100</v>
          </cell>
          <cell r="J12">
            <v>26</v>
          </cell>
          <cell r="K12" t="str">
            <v>74</v>
          </cell>
          <cell r="L12" t="str">
            <v>2</v>
          </cell>
          <cell r="M12" t="str">
            <v/>
          </cell>
          <cell r="N12" t="str">
            <v/>
          </cell>
          <cell r="O12">
            <v>1</v>
          </cell>
          <cell r="P12">
            <v>1</v>
          </cell>
          <cell r="Q12" t="str">
            <v/>
          </cell>
          <cell r="R12" t="str">
            <v/>
          </cell>
          <cell r="S12" t="str">
            <v/>
          </cell>
          <cell r="T12" t="str">
            <v/>
          </cell>
          <cell r="U12" t="str">
            <v/>
          </cell>
          <cell r="V12" t="str">
            <v/>
          </cell>
          <cell r="W12">
            <v>0</v>
          </cell>
          <cell r="X12">
            <v>1</v>
          </cell>
          <cell r="Y12" t="str">
            <v/>
          </cell>
          <cell r="Z12" t="str">
            <v/>
          </cell>
          <cell r="AA12" t="str">
            <v/>
          </cell>
          <cell r="AB12" t="str">
            <v/>
          </cell>
          <cell r="AC12" t="str">
            <v/>
          </cell>
          <cell r="AD12" t="str">
            <v/>
          </cell>
          <cell r="AE12">
            <v>0</v>
          </cell>
          <cell r="AF12">
            <v>1</v>
          </cell>
          <cell r="AG12" t="str">
            <v/>
          </cell>
          <cell r="AH12" t="str">
            <v/>
          </cell>
          <cell r="AI12" t="str">
            <v/>
          </cell>
          <cell r="AJ12" t="str">
            <v/>
          </cell>
          <cell r="AK12" t="str">
            <v/>
          </cell>
          <cell r="AL12" t="str">
            <v/>
          </cell>
          <cell r="AM12">
            <v>0</v>
          </cell>
          <cell r="AN12">
            <v>1</v>
          </cell>
          <cell r="AO12" t="str">
            <v/>
          </cell>
          <cell r="AP12" t="str">
            <v/>
          </cell>
          <cell r="AQ12" t="str">
            <v/>
          </cell>
          <cell r="AR12" t="str">
            <v/>
          </cell>
          <cell r="AS12" t="str">
            <v/>
          </cell>
          <cell r="AT12" t="str">
            <v/>
          </cell>
          <cell r="AU12">
            <v>0</v>
          </cell>
          <cell r="AV12">
            <v>1</v>
          </cell>
          <cell r="AW12" t="str">
            <v/>
          </cell>
          <cell r="AX12" t="str">
            <v/>
          </cell>
          <cell r="AY12" t="str">
            <v/>
          </cell>
          <cell r="AZ12" t="str">
            <v/>
          </cell>
          <cell r="BA12" t="str">
            <v/>
          </cell>
          <cell r="BB12" t="str">
            <v/>
          </cell>
          <cell r="BC12">
            <v>0</v>
          </cell>
          <cell r="BD12">
            <v>1</v>
          </cell>
        </row>
        <row r="13">
          <cell r="B13" t="str">
            <v>Hori Masahiro</v>
          </cell>
          <cell r="C13" t="str">
            <v>NOBLE FISH SUSHI &amp; MARKET</v>
          </cell>
          <cell r="D13" t="str">
            <v>堀 雅博</v>
          </cell>
          <cell r="E13" t="str">
            <v>White</v>
          </cell>
          <cell r="F13">
            <v>36</v>
          </cell>
          <cell r="G13"/>
          <cell r="H13"/>
          <cell r="I13">
            <v>125</v>
          </cell>
          <cell r="J13">
            <v>36</v>
          </cell>
          <cell r="K13" t="str">
            <v>89</v>
          </cell>
          <cell r="L13" t="str">
            <v/>
          </cell>
          <cell r="M13" t="str">
            <v/>
          </cell>
          <cell r="N13" t="str">
            <v/>
          </cell>
          <cell r="O13">
            <v>1</v>
          </cell>
          <cell r="P13">
            <v>1</v>
          </cell>
          <cell r="Q13" t="str">
            <v>117</v>
          </cell>
          <cell r="R13" t="str">
            <v>36</v>
          </cell>
          <cell r="S13" t="str">
            <v>81</v>
          </cell>
          <cell r="T13" t="str">
            <v/>
          </cell>
          <cell r="U13" t="str">
            <v/>
          </cell>
          <cell r="V13" t="str">
            <v/>
          </cell>
          <cell r="W13">
            <v>1</v>
          </cell>
          <cell r="X13">
            <v>2</v>
          </cell>
          <cell r="Y13" t="str">
            <v>114</v>
          </cell>
          <cell r="Z13" t="str">
            <v>36</v>
          </cell>
          <cell r="AA13" t="str">
            <v>78</v>
          </cell>
          <cell r="AB13" t="str">
            <v/>
          </cell>
          <cell r="AC13" t="str">
            <v/>
          </cell>
          <cell r="AD13" t="str">
            <v>B17</v>
          </cell>
          <cell r="AE13">
            <v>1</v>
          </cell>
          <cell r="AF13">
            <v>3</v>
          </cell>
          <cell r="AG13" t="str">
            <v>0</v>
          </cell>
          <cell r="AH13" t="str">
            <v>36</v>
          </cell>
          <cell r="AI13" t="str">
            <v>-36</v>
          </cell>
          <cell r="AJ13" t="str">
            <v/>
          </cell>
          <cell r="AK13" t="str">
            <v/>
          </cell>
          <cell r="AL13" t="str">
            <v/>
          </cell>
          <cell r="AM13">
            <v>1</v>
          </cell>
          <cell r="AN13">
            <v>4</v>
          </cell>
          <cell r="AO13" t="str">
            <v/>
          </cell>
          <cell r="AP13" t="str">
            <v/>
          </cell>
          <cell r="AQ13" t="str">
            <v/>
          </cell>
          <cell r="AR13" t="str">
            <v/>
          </cell>
          <cell r="AS13" t="str">
            <v/>
          </cell>
          <cell r="AT13" t="str">
            <v/>
          </cell>
          <cell r="AU13">
            <v>0</v>
          </cell>
          <cell r="AV13">
            <v>4</v>
          </cell>
          <cell r="AW13" t="str">
            <v/>
          </cell>
          <cell r="AX13" t="str">
            <v/>
          </cell>
          <cell r="AY13" t="str">
            <v/>
          </cell>
          <cell r="AZ13" t="str">
            <v/>
          </cell>
          <cell r="BA13" t="str">
            <v/>
          </cell>
          <cell r="BB13" t="str">
            <v/>
          </cell>
          <cell r="BC13">
            <v>0</v>
          </cell>
          <cell r="BD13">
            <v>4</v>
          </cell>
        </row>
        <row r="14">
          <cell r="B14" t="str">
            <v>Ichikawa Yoji</v>
          </cell>
          <cell r="C14" t="str">
            <v>SMK ELECTRONICS CORPORATION, U.S.A.</v>
          </cell>
          <cell r="D14" t="str">
            <v>市川 洋治</v>
          </cell>
          <cell r="E14" t="str">
            <v>Gold</v>
          </cell>
          <cell r="F14">
            <v>27</v>
          </cell>
          <cell r="G14"/>
          <cell r="H14"/>
          <cell r="I14" t="str">
            <v/>
          </cell>
          <cell r="J14" t="str">
            <v/>
          </cell>
          <cell r="K14" t="str">
            <v/>
          </cell>
          <cell r="L14" t="str">
            <v/>
          </cell>
          <cell r="M14" t="str">
            <v/>
          </cell>
          <cell r="N14" t="str">
            <v/>
          </cell>
          <cell r="O14">
            <v>0</v>
          </cell>
          <cell r="P14">
            <v>0</v>
          </cell>
          <cell r="Q14" t="str">
            <v/>
          </cell>
          <cell r="R14" t="str">
            <v/>
          </cell>
          <cell r="S14" t="str">
            <v/>
          </cell>
          <cell r="T14" t="str">
            <v/>
          </cell>
          <cell r="U14" t="str">
            <v/>
          </cell>
          <cell r="V14" t="str">
            <v/>
          </cell>
          <cell r="W14">
            <v>0</v>
          </cell>
          <cell r="X14">
            <v>0</v>
          </cell>
          <cell r="Y14" t="str">
            <v>99</v>
          </cell>
          <cell r="Z14" t="str">
            <v>26.88</v>
          </cell>
          <cell r="AA14" t="str">
            <v>72.12</v>
          </cell>
          <cell r="AB14" t="str">
            <v/>
          </cell>
          <cell r="AC14" t="str">
            <v/>
          </cell>
          <cell r="AD14" t="str">
            <v/>
          </cell>
          <cell r="AE14">
            <v>9</v>
          </cell>
          <cell r="AF14">
            <v>9</v>
          </cell>
          <cell r="AG14" t="str">
            <v>0</v>
          </cell>
          <cell r="AH14" t="str">
            <v>27</v>
          </cell>
          <cell r="AI14" t="str">
            <v>-27</v>
          </cell>
          <cell r="AJ14" t="str">
            <v/>
          </cell>
          <cell r="AK14" t="str">
            <v/>
          </cell>
          <cell r="AL14" t="str">
            <v/>
          </cell>
          <cell r="AM14">
            <v>1</v>
          </cell>
          <cell r="AN14">
            <v>10</v>
          </cell>
          <cell r="AO14" t="str">
            <v/>
          </cell>
          <cell r="AP14" t="str">
            <v/>
          </cell>
          <cell r="AQ14"/>
          <cell r="AR14" t="str">
            <v/>
          </cell>
          <cell r="AS14" t="str">
            <v/>
          </cell>
          <cell r="AT14" t="str">
            <v/>
          </cell>
          <cell r="AU14">
            <v>0</v>
          </cell>
          <cell r="AV14">
            <v>10</v>
          </cell>
          <cell r="AW14" t="str">
            <v/>
          </cell>
          <cell r="AX14" t="str">
            <v/>
          </cell>
          <cell r="AY14" t="str">
            <v/>
          </cell>
          <cell r="AZ14" t="str">
            <v/>
          </cell>
          <cell r="BA14" t="str">
            <v/>
          </cell>
          <cell r="BB14" t="str">
            <v/>
          </cell>
          <cell r="BC14">
            <v>0</v>
          </cell>
          <cell r="BD14">
            <v>10</v>
          </cell>
        </row>
        <row r="15">
          <cell r="B15" t="str">
            <v>Ichisugi Morihiro</v>
          </cell>
          <cell r="C15" t="str">
            <v>NHK INTERNATIONAL CORPORATION</v>
          </cell>
          <cell r="D15" t="str">
            <v>一杉 守宏</v>
          </cell>
          <cell r="E15" t="str">
            <v>Gold</v>
          </cell>
          <cell r="F15">
            <v>10</v>
          </cell>
          <cell r="G15" t="str">
            <v>New→10</v>
          </cell>
          <cell r="H15"/>
          <cell r="I15"/>
          <cell r="J15"/>
          <cell r="K15"/>
          <cell r="L15"/>
          <cell r="M15"/>
          <cell r="N15"/>
          <cell r="O15">
            <v>0</v>
          </cell>
          <cell r="P15">
            <v>0</v>
          </cell>
          <cell r="Q15" t="str">
            <v>95</v>
          </cell>
          <cell r="R15" t="str">
            <v>New-2</v>
          </cell>
          <cell r="S15" t="str">
            <v/>
          </cell>
          <cell r="T15" t="str">
            <v/>
          </cell>
          <cell r="U15" t="str">
            <v/>
          </cell>
          <cell r="V15" t="str">
            <v/>
          </cell>
          <cell r="W15">
            <v>1</v>
          </cell>
          <cell r="X15">
            <v>1</v>
          </cell>
          <cell r="Y15"/>
          <cell r="Z15"/>
          <cell r="AA15"/>
          <cell r="AB15"/>
          <cell r="AC15"/>
          <cell r="AD15"/>
          <cell r="AE15">
            <v>0</v>
          </cell>
          <cell r="AF15">
            <v>1</v>
          </cell>
          <cell r="AG15"/>
          <cell r="AH15"/>
          <cell r="AI15"/>
          <cell r="AJ15"/>
          <cell r="AK15"/>
          <cell r="AL15"/>
          <cell r="AM15">
            <v>1</v>
          </cell>
          <cell r="AN15">
            <v>2</v>
          </cell>
          <cell r="AO15"/>
          <cell r="AP15"/>
          <cell r="AQ15"/>
          <cell r="AR15"/>
          <cell r="AS15"/>
          <cell r="AT15"/>
          <cell r="AU15"/>
          <cell r="AV15"/>
          <cell r="AW15"/>
          <cell r="AX15"/>
          <cell r="AY15"/>
          <cell r="AZ15"/>
          <cell r="BA15"/>
          <cell r="BB15"/>
          <cell r="BC15"/>
          <cell r="BD15"/>
        </row>
        <row r="16">
          <cell r="B16" t="str">
            <v>Inoue Kenta</v>
          </cell>
          <cell r="C16" t="str">
            <v>DKK AMERICA MATERIALS, INC.</v>
          </cell>
          <cell r="D16" t="str">
            <v>井上 兼太</v>
          </cell>
          <cell r="E16" t="str">
            <v>Gold</v>
          </cell>
          <cell r="F16">
            <v>36</v>
          </cell>
          <cell r="G16"/>
          <cell r="H16"/>
          <cell r="I16" t="str">
            <v/>
          </cell>
          <cell r="J16" t="str">
            <v/>
          </cell>
          <cell r="K16" t="str">
            <v/>
          </cell>
          <cell r="L16" t="str">
            <v/>
          </cell>
          <cell r="M16" t="str">
            <v/>
          </cell>
          <cell r="N16" t="str">
            <v/>
          </cell>
          <cell r="O16">
            <v>0</v>
          </cell>
          <cell r="P16">
            <v>0</v>
          </cell>
          <cell r="Q16" t="str">
            <v>123</v>
          </cell>
          <cell r="R16" t="str">
            <v>36</v>
          </cell>
          <cell r="S16" t="str">
            <v>87</v>
          </cell>
          <cell r="T16" t="str">
            <v/>
          </cell>
          <cell r="U16" t="str">
            <v/>
          </cell>
          <cell r="V16" t="str">
            <v/>
          </cell>
          <cell r="W16">
            <v>1</v>
          </cell>
          <cell r="X16">
            <v>1</v>
          </cell>
          <cell r="Y16" t="str">
            <v/>
          </cell>
          <cell r="Z16" t="str">
            <v/>
          </cell>
          <cell r="AA16" t="str">
            <v/>
          </cell>
          <cell r="AB16" t="str">
            <v/>
          </cell>
          <cell r="AC16" t="str">
            <v/>
          </cell>
          <cell r="AD16" t="str">
            <v/>
          </cell>
          <cell r="AE16">
            <v>0</v>
          </cell>
          <cell r="AF16">
            <v>1</v>
          </cell>
          <cell r="AG16" t="str">
            <v/>
          </cell>
          <cell r="AH16" t="str">
            <v/>
          </cell>
          <cell r="AI16" t="str">
            <v/>
          </cell>
          <cell r="AJ16" t="str">
            <v/>
          </cell>
          <cell r="AK16" t="str">
            <v/>
          </cell>
          <cell r="AL16" t="str">
            <v/>
          </cell>
          <cell r="AM16">
            <v>0</v>
          </cell>
          <cell r="AN16">
            <v>1</v>
          </cell>
          <cell r="AO16" t="str">
            <v/>
          </cell>
          <cell r="AP16" t="str">
            <v/>
          </cell>
          <cell r="AQ16"/>
          <cell r="AR16" t="str">
            <v/>
          </cell>
          <cell r="AS16" t="str">
            <v/>
          </cell>
          <cell r="AT16" t="str">
            <v/>
          </cell>
          <cell r="AU16">
            <v>0</v>
          </cell>
          <cell r="AV16">
            <v>1</v>
          </cell>
          <cell r="AW16" t="str">
            <v/>
          </cell>
          <cell r="AX16" t="str">
            <v/>
          </cell>
          <cell r="AY16" t="str">
            <v/>
          </cell>
          <cell r="AZ16" t="str">
            <v/>
          </cell>
          <cell r="BA16" t="str">
            <v/>
          </cell>
          <cell r="BB16" t="str">
            <v/>
          </cell>
          <cell r="BC16">
            <v>0</v>
          </cell>
          <cell r="BD16">
            <v>1</v>
          </cell>
        </row>
        <row r="17">
          <cell r="B17" t="str">
            <v>Ishikawa Yoko</v>
          </cell>
          <cell r="C17" t="str">
            <v>KURABE AMERICA CORPORATION</v>
          </cell>
          <cell r="D17" t="str">
            <v>石川 陽子</v>
          </cell>
          <cell r="E17" t="str">
            <v>Green</v>
          </cell>
          <cell r="F17">
            <v>26.628571428571433</v>
          </cell>
          <cell r="G17"/>
          <cell r="H17"/>
          <cell r="I17" t="str">
            <v/>
          </cell>
          <cell r="J17" t="str">
            <v/>
          </cell>
          <cell r="K17" t="str">
            <v/>
          </cell>
          <cell r="L17" t="str">
            <v/>
          </cell>
          <cell r="M17" t="str">
            <v/>
          </cell>
          <cell r="N17" t="str">
            <v/>
          </cell>
          <cell r="O17">
            <v>0</v>
          </cell>
          <cell r="P17">
            <v>0</v>
          </cell>
          <cell r="Q17" t="str">
            <v>105</v>
          </cell>
          <cell r="R17" t="str">
            <v>27</v>
          </cell>
          <cell r="S17" t="str">
            <v>78</v>
          </cell>
          <cell r="T17" t="str">
            <v/>
          </cell>
          <cell r="U17" t="str">
            <v/>
          </cell>
          <cell r="V17" t="str">
            <v>L8</v>
          </cell>
          <cell r="W17">
            <v>3</v>
          </cell>
          <cell r="X17">
            <v>3</v>
          </cell>
          <cell r="Y17" t="str">
            <v>100</v>
          </cell>
          <cell r="Z17" t="str">
            <v>27</v>
          </cell>
          <cell r="AA17" t="str">
            <v>73</v>
          </cell>
          <cell r="AB17" t="str">
            <v/>
          </cell>
          <cell r="AC17" t="str">
            <v/>
          </cell>
          <cell r="AD17" t="str">
            <v/>
          </cell>
          <cell r="AE17">
            <v>6</v>
          </cell>
          <cell r="AF17">
            <v>9</v>
          </cell>
          <cell r="AG17" t="str">
            <v>0</v>
          </cell>
          <cell r="AH17" t="str">
            <v>27</v>
          </cell>
          <cell r="AI17" t="str">
            <v>-27</v>
          </cell>
          <cell r="AJ17" t="str">
            <v/>
          </cell>
          <cell r="AK17" t="str">
            <v/>
          </cell>
          <cell r="AL17" t="str">
            <v/>
          </cell>
          <cell r="AM17">
            <v>7</v>
          </cell>
          <cell r="AN17">
            <v>16</v>
          </cell>
          <cell r="AO17" t="str">
            <v/>
          </cell>
          <cell r="AP17" t="str">
            <v/>
          </cell>
          <cell r="AQ17"/>
          <cell r="AR17" t="str">
            <v/>
          </cell>
          <cell r="AS17" t="str">
            <v/>
          </cell>
          <cell r="AT17" t="str">
            <v/>
          </cell>
          <cell r="AU17">
            <v>0</v>
          </cell>
          <cell r="AV17">
            <v>16</v>
          </cell>
          <cell r="AW17" t="str">
            <v/>
          </cell>
          <cell r="AX17" t="str">
            <v/>
          </cell>
          <cell r="AY17" t="str">
            <v/>
          </cell>
          <cell r="AZ17" t="str">
            <v/>
          </cell>
          <cell r="BA17" t="str">
            <v/>
          </cell>
          <cell r="BB17" t="str">
            <v/>
          </cell>
          <cell r="BC17">
            <v>0</v>
          </cell>
          <cell r="BD17">
            <v>16</v>
          </cell>
        </row>
        <row r="18">
          <cell r="B18" t="str">
            <v>Kamei Yoshio</v>
          </cell>
          <cell r="C18" t="str">
            <v>YAMATO TRANSPORT U.S.A., INC.</v>
          </cell>
          <cell r="D18" t="str">
            <v>亀井 芳雄</v>
          </cell>
          <cell r="E18" t="str">
            <v>Blue</v>
          </cell>
          <cell r="F18">
            <v>9</v>
          </cell>
          <cell r="G18" t="str">
            <v>12→9</v>
          </cell>
          <cell r="H18"/>
          <cell r="I18">
            <v>79</v>
          </cell>
          <cell r="J18">
            <v>12</v>
          </cell>
          <cell r="K18" t="str">
            <v>67</v>
          </cell>
          <cell r="L18" t="str">
            <v/>
          </cell>
          <cell r="M18" t="str">
            <v/>
          </cell>
          <cell r="N18" t="str">
            <v/>
          </cell>
          <cell r="O18">
            <v>18</v>
          </cell>
          <cell r="P18">
            <v>18</v>
          </cell>
          <cell r="Q18" t="str">
            <v>81</v>
          </cell>
          <cell r="R18" t="str">
            <v>9</v>
          </cell>
          <cell r="S18" t="str">
            <v>72</v>
          </cell>
          <cell r="T18" t="str">
            <v>5</v>
          </cell>
          <cell r="U18" t="str">
            <v/>
          </cell>
          <cell r="V18" t="str">
            <v/>
          </cell>
          <cell r="W18">
            <v>11</v>
          </cell>
          <cell r="X18">
            <v>29</v>
          </cell>
          <cell r="Y18" t="str">
            <v>81</v>
          </cell>
          <cell r="Z18" t="str">
            <v>9</v>
          </cell>
          <cell r="AA18" t="str">
            <v>72</v>
          </cell>
          <cell r="AB18"/>
          <cell r="AC18"/>
          <cell r="AD18"/>
          <cell r="AE18">
            <v>11</v>
          </cell>
          <cell r="AF18">
            <v>40</v>
          </cell>
          <cell r="AG18" t="str">
            <v>0</v>
          </cell>
          <cell r="AH18" t="str">
            <v>9</v>
          </cell>
          <cell r="AI18" t="str">
            <v>-9</v>
          </cell>
          <cell r="AJ18" t="str">
            <v/>
          </cell>
          <cell r="AK18"/>
          <cell r="AL18"/>
          <cell r="AM18">
            <v>6</v>
          </cell>
          <cell r="AN18">
            <v>46</v>
          </cell>
          <cell r="AO18" t="str">
            <v/>
          </cell>
          <cell r="AP18" t="str">
            <v/>
          </cell>
          <cell r="AQ18"/>
          <cell r="AR18" t="str">
            <v/>
          </cell>
          <cell r="AS18" t="str">
            <v/>
          </cell>
          <cell r="AT18" t="str">
            <v/>
          </cell>
          <cell r="AU18">
            <v>0</v>
          </cell>
          <cell r="AV18">
            <v>46</v>
          </cell>
          <cell r="AW18" t="str">
            <v/>
          </cell>
          <cell r="AX18" t="str">
            <v/>
          </cell>
          <cell r="AY18" t="str">
            <v/>
          </cell>
          <cell r="AZ18" t="str">
            <v/>
          </cell>
          <cell r="BA18" t="str">
            <v/>
          </cell>
          <cell r="BB18" t="str">
            <v/>
          </cell>
          <cell r="BC18">
            <v>0</v>
          </cell>
          <cell r="BD18">
            <v>46</v>
          </cell>
        </row>
        <row r="19">
          <cell r="B19" t="str">
            <v>Kanehiro Masato</v>
          </cell>
          <cell r="C19" t="str">
            <v>ITOCHU AUTOMOBILE AMERICA INC.</v>
          </cell>
          <cell r="D19" t="str">
            <v>金廣 正人</v>
          </cell>
          <cell r="E19" t="str">
            <v>Gold</v>
          </cell>
          <cell r="F19">
            <v>30</v>
          </cell>
          <cell r="G19"/>
          <cell r="H19"/>
          <cell r="I19">
            <v>112</v>
          </cell>
          <cell r="J19">
            <v>30</v>
          </cell>
          <cell r="K19" t="str">
            <v>82</v>
          </cell>
          <cell r="L19" t="str">
            <v>17</v>
          </cell>
          <cell r="M19" t="str">
            <v/>
          </cell>
          <cell r="N19" t="str">
            <v/>
          </cell>
          <cell r="O19">
            <v>1</v>
          </cell>
          <cell r="P19">
            <v>1</v>
          </cell>
          <cell r="Q19" t="str">
            <v/>
          </cell>
          <cell r="R19" t="str">
            <v/>
          </cell>
          <cell r="S19" t="str">
            <v/>
          </cell>
          <cell r="T19" t="str">
            <v/>
          </cell>
          <cell r="U19" t="str">
            <v/>
          </cell>
          <cell r="V19" t="str">
            <v/>
          </cell>
          <cell r="W19">
            <v>0</v>
          </cell>
          <cell r="X19">
            <v>1</v>
          </cell>
          <cell r="Y19" t="str">
            <v>111</v>
          </cell>
          <cell r="Z19" t="str">
            <v>30</v>
          </cell>
          <cell r="AA19" t="str">
            <v>81</v>
          </cell>
          <cell r="AB19" t="str">
            <v/>
          </cell>
          <cell r="AC19" t="str">
            <v/>
          </cell>
          <cell r="AD19" t="str">
            <v/>
          </cell>
          <cell r="AE19">
            <v>1</v>
          </cell>
          <cell r="AF19">
            <v>2</v>
          </cell>
          <cell r="AG19" t="str">
            <v/>
          </cell>
          <cell r="AH19" t="str">
            <v/>
          </cell>
          <cell r="AI19" t="str">
            <v/>
          </cell>
          <cell r="AJ19" t="str">
            <v/>
          </cell>
          <cell r="AK19" t="str">
            <v/>
          </cell>
          <cell r="AL19" t="str">
            <v/>
          </cell>
          <cell r="AM19">
            <v>0</v>
          </cell>
          <cell r="AN19">
            <v>2</v>
          </cell>
          <cell r="AO19" t="str">
            <v/>
          </cell>
          <cell r="AP19" t="str">
            <v/>
          </cell>
          <cell r="AQ19" t="str">
            <v/>
          </cell>
          <cell r="AR19" t="str">
            <v/>
          </cell>
          <cell r="AS19" t="str">
            <v/>
          </cell>
          <cell r="AT19" t="str">
            <v/>
          </cell>
          <cell r="AU19">
            <v>0</v>
          </cell>
          <cell r="AV19">
            <v>2</v>
          </cell>
          <cell r="AW19" t="str">
            <v/>
          </cell>
          <cell r="AX19" t="str">
            <v/>
          </cell>
          <cell r="AY19" t="str">
            <v/>
          </cell>
          <cell r="AZ19" t="str">
            <v/>
          </cell>
          <cell r="BA19" t="str">
            <v/>
          </cell>
          <cell r="BB19" t="str">
            <v/>
          </cell>
          <cell r="BC19">
            <v>0</v>
          </cell>
          <cell r="BD19">
            <v>2</v>
          </cell>
        </row>
        <row r="20">
          <cell r="B20" t="str">
            <v>Kato Seiya</v>
          </cell>
          <cell r="C20" t="str">
            <v>RYOSAN TECHNOLOGIES USA INC.</v>
          </cell>
          <cell r="D20" t="str">
            <v>加藤 清也</v>
          </cell>
          <cell r="E20" t="str">
            <v>Gold</v>
          </cell>
          <cell r="F20">
            <v>15</v>
          </cell>
          <cell r="G20" t="str">
            <v>14→15</v>
          </cell>
          <cell r="H20"/>
          <cell r="I20">
            <v>103</v>
          </cell>
          <cell r="J20">
            <v>14</v>
          </cell>
          <cell r="K20" t="str">
            <v>89</v>
          </cell>
          <cell r="L20" t="str">
            <v/>
          </cell>
          <cell r="M20" t="str">
            <v/>
          </cell>
          <cell r="N20" t="str">
            <v/>
          </cell>
          <cell r="O20">
            <v>1</v>
          </cell>
          <cell r="P20">
            <v>1</v>
          </cell>
          <cell r="Q20" t="str">
            <v>95</v>
          </cell>
          <cell r="R20" t="str">
            <v>15</v>
          </cell>
          <cell r="S20" t="str">
            <v>80</v>
          </cell>
          <cell r="T20" t="str">
            <v>7</v>
          </cell>
          <cell r="U20" t="str">
            <v/>
          </cell>
          <cell r="V20" t="str">
            <v/>
          </cell>
          <cell r="W20">
            <v>1</v>
          </cell>
          <cell r="X20">
            <v>2</v>
          </cell>
          <cell r="Y20" t="str">
            <v>98</v>
          </cell>
          <cell r="Z20" t="str">
            <v>15</v>
          </cell>
          <cell r="AA20" t="str">
            <v>83</v>
          </cell>
          <cell r="AB20" t="str">
            <v/>
          </cell>
          <cell r="AC20" t="str">
            <v/>
          </cell>
          <cell r="AD20" t="str">
            <v/>
          </cell>
          <cell r="AE20">
            <v>1</v>
          </cell>
          <cell r="AF20">
            <v>3</v>
          </cell>
          <cell r="AG20" t="str">
            <v>0</v>
          </cell>
          <cell r="AH20" t="str">
            <v>15</v>
          </cell>
          <cell r="AI20" t="str">
            <v>-15</v>
          </cell>
          <cell r="AJ20" t="str">
            <v/>
          </cell>
          <cell r="AK20" t="str">
            <v/>
          </cell>
          <cell r="AL20" t="str">
            <v/>
          </cell>
          <cell r="AM20">
            <v>1</v>
          </cell>
          <cell r="AN20">
            <v>4</v>
          </cell>
          <cell r="AO20" t="str">
            <v/>
          </cell>
          <cell r="AP20" t="str">
            <v/>
          </cell>
          <cell r="AQ20" t="str">
            <v/>
          </cell>
          <cell r="AR20" t="str">
            <v/>
          </cell>
          <cell r="AS20" t="str">
            <v/>
          </cell>
          <cell r="AT20" t="str">
            <v/>
          </cell>
          <cell r="AU20">
            <v>0</v>
          </cell>
          <cell r="AV20">
            <v>4</v>
          </cell>
          <cell r="AW20" t="str">
            <v/>
          </cell>
          <cell r="AX20" t="str">
            <v/>
          </cell>
          <cell r="AY20" t="str">
            <v/>
          </cell>
          <cell r="AZ20" t="str">
            <v/>
          </cell>
          <cell r="BA20" t="str">
            <v/>
          </cell>
          <cell r="BB20" t="str">
            <v/>
          </cell>
          <cell r="BC20">
            <v>0</v>
          </cell>
          <cell r="BD20">
            <v>4</v>
          </cell>
        </row>
        <row r="21">
          <cell r="B21" t="str">
            <v>Kokubo Takahiro</v>
          </cell>
          <cell r="C21" t="str">
            <v>INDIVIDUAL</v>
          </cell>
          <cell r="D21" t="str">
            <v>小久保 隆啓</v>
          </cell>
          <cell r="E21" t="str">
            <v>Gold</v>
          </cell>
          <cell r="F21">
            <v>25</v>
          </cell>
          <cell r="G21" t="str">
            <v>26→23→25</v>
          </cell>
          <cell r="H21"/>
          <cell r="I21">
            <v>94</v>
          </cell>
          <cell r="J21">
            <v>26</v>
          </cell>
          <cell r="K21" t="str">
            <v>68</v>
          </cell>
          <cell r="L21" t="str">
            <v/>
          </cell>
          <cell r="M21" t="str">
            <v>6</v>
          </cell>
          <cell r="N21" t="str">
            <v/>
          </cell>
          <cell r="O21">
            <v>15</v>
          </cell>
          <cell r="P21">
            <v>15</v>
          </cell>
          <cell r="Q21" t="str">
            <v>114</v>
          </cell>
          <cell r="R21" t="str">
            <v>23</v>
          </cell>
          <cell r="S21" t="str">
            <v>91</v>
          </cell>
          <cell r="T21" t="str">
            <v/>
          </cell>
          <cell r="U21" t="str">
            <v/>
          </cell>
          <cell r="V21" t="str">
            <v/>
          </cell>
          <cell r="W21">
            <v>1</v>
          </cell>
          <cell r="X21">
            <v>16</v>
          </cell>
          <cell r="Y21" t="str">
            <v>94</v>
          </cell>
          <cell r="Z21" t="str">
            <v>25</v>
          </cell>
          <cell r="AA21" t="str">
            <v>69</v>
          </cell>
          <cell r="AB21" t="str">
            <v/>
          </cell>
          <cell r="AC21" t="str">
            <v/>
          </cell>
          <cell r="AD21" t="str">
            <v>17</v>
          </cell>
          <cell r="AE21">
            <v>12</v>
          </cell>
          <cell r="AF21">
            <v>28</v>
          </cell>
          <cell r="AG21" t="str">
            <v>0</v>
          </cell>
          <cell r="AH21" t="str">
            <v>25</v>
          </cell>
          <cell r="AI21" t="str">
            <v>-25</v>
          </cell>
          <cell r="AJ21" t="str">
            <v/>
          </cell>
          <cell r="AK21" t="str">
            <v/>
          </cell>
          <cell r="AL21" t="str">
            <v/>
          </cell>
          <cell r="AM21">
            <v>1</v>
          </cell>
          <cell r="AN21">
            <v>29</v>
          </cell>
          <cell r="AO21" t="str">
            <v/>
          </cell>
          <cell r="AP21" t="str">
            <v/>
          </cell>
          <cell r="AQ21" t="str">
            <v/>
          </cell>
          <cell r="AR21" t="str">
            <v/>
          </cell>
          <cell r="AS21" t="str">
            <v/>
          </cell>
          <cell r="AT21" t="str">
            <v/>
          </cell>
          <cell r="AU21">
            <v>0</v>
          </cell>
          <cell r="AV21">
            <v>29</v>
          </cell>
          <cell r="AW21" t="str">
            <v/>
          </cell>
          <cell r="AX21" t="str">
            <v/>
          </cell>
          <cell r="AY21" t="str">
            <v/>
          </cell>
          <cell r="AZ21" t="str">
            <v/>
          </cell>
          <cell r="BA21" t="str">
            <v/>
          </cell>
          <cell r="BB21" t="str">
            <v/>
          </cell>
          <cell r="BC21">
            <v>0</v>
          </cell>
          <cell r="BD21">
            <v>29</v>
          </cell>
        </row>
        <row r="22">
          <cell r="B22" t="str">
            <v>Koyama Akio</v>
          </cell>
          <cell r="C22" t="str">
            <v>NITTO SEIKO AMERICA</v>
          </cell>
          <cell r="D22" t="str">
            <v>小山 明男</v>
          </cell>
          <cell r="E22" t="str">
            <v>Gold</v>
          </cell>
          <cell r="F22">
            <v>23</v>
          </cell>
          <cell r="G22" t="str">
            <v>22→23</v>
          </cell>
          <cell r="H22"/>
          <cell r="I22">
            <v>98</v>
          </cell>
          <cell r="J22">
            <v>22</v>
          </cell>
          <cell r="K22" t="str">
            <v>76</v>
          </cell>
          <cell r="L22" t="str">
            <v/>
          </cell>
          <cell r="M22" t="str">
            <v/>
          </cell>
          <cell r="N22" t="str">
            <v/>
          </cell>
          <cell r="O22">
            <v>1</v>
          </cell>
          <cell r="P22">
            <v>1</v>
          </cell>
          <cell r="Q22" t="str">
            <v>112</v>
          </cell>
          <cell r="R22" t="str">
            <v>22</v>
          </cell>
          <cell r="S22" t="str">
            <v>90</v>
          </cell>
          <cell r="T22" t="str">
            <v/>
          </cell>
          <cell r="U22" t="str">
            <v/>
          </cell>
          <cell r="V22" t="str">
            <v/>
          </cell>
          <cell r="W22">
            <v>1</v>
          </cell>
          <cell r="X22">
            <v>2</v>
          </cell>
          <cell r="Y22" t="str">
            <v>101</v>
          </cell>
          <cell r="Z22" t="str">
            <v>23</v>
          </cell>
          <cell r="AA22" t="str">
            <v>78</v>
          </cell>
          <cell r="AB22" t="str">
            <v/>
          </cell>
          <cell r="AC22" t="str">
            <v/>
          </cell>
          <cell r="AD22" t="str">
            <v/>
          </cell>
          <cell r="AE22">
            <v>1</v>
          </cell>
          <cell r="AF22">
            <v>3</v>
          </cell>
          <cell r="AG22" t="str">
            <v>0</v>
          </cell>
          <cell r="AH22" t="str">
            <v>23</v>
          </cell>
          <cell r="AI22" t="str">
            <v>-23</v>
          </cell>
          <cell r="AJ22" t="str">
            <v/>
          </cell>
          <cell r="AK22" t="str">
            <v/>
          </cell>
          <cell r="AL22" t="str">
            <v/>
          </cell>
          <cell r="AM22">
            <v>21</v>
          </cell>
          <cell r="AN22">
            <v>24</v>
          </cell>
          <cell r="AO22" t="str">
            <v/>
          </cell>
          <cell r="AP22" t="str">
            <v/>
          </cell>
          <cell r="AQ22" t="str">
            <v/>
          </cell>
          <cell r="AR22" t="str">
            <v/>
          </cell>
          <cell r="AS22" t="str">
            <v/>
          </cell>
          <cell r="AT22" t="str">
            <v/>
          </cell>
          <cell r="AU22">
            <v>0</v>
          </cell>
          <cell r="AV22">
            <v>24</v>
          </cell>
          <cell r="AW22" t="str">
            <v/>
          </cell>
          <cell r="AX22" t="str">
            <v/>
          </cell>
          <cell r="AY22" t="str">
            <v/>
          </cell>
          <cell r="AZ22" t="str">
            <v/>
          </cell>
          <cell r="BA22" t="str">
            <v/>
          </cell>
          <cell r="BB22" t="str">
            <v/>
          </cell>
          <cell r="BC22">
            <v>0</v>
          </cell>
          <cell r="BD22">
            <v>24</v>
          </cell>
        </row>
        <row r="23">
          <cell r="B23" t="str">
            <v>Kuwata Akira</v>
          </cell>
          <cell r="C23" t="str">
            <v>INDIVIDUAL</v>
          </cell>
          <cell r="D23" t="str">
            <v>桑田 晃</v>
          </cell>
          <cell r="E23" t="str">
            <v>White</v>
          </cell>
          <cell r="F23">
            <v>27</v>
          </cell>
          <cell r="G23" t="str">
            <v>27→20</v>
          </cell>
          <cell r="H23"/>
          <cell r="I23" t="str">
            <v/>
          </cell>
          <cell r="J23" t="str">
            <v/>
          </cell>
          <cell r="K23" t="str">
            <v/>
          </cell>
          <cell r="L23" t="str">
            <v/>
          </cell>
          <cell r="M23" t="str">
            <v/>
          </cell>
          <cell r="N23" t="str">
            <v/>
          </cell>
          <cell r="O23">
            <v>0</v>
          </cell>
          <cell r="P23">
            <v>0</v>
          </cell>
          <cell r="Q23" t="str">
            <v>105</v>
          </cell>
          <cell r="R23" t="str">
            <v>27</v>
          </cell>
          <cell r="S23" t="str">
            <v>78</v>
          </cell>
          <cell r="T23" t="str">
            <v/>
          </cell>
          <cell r="U23" t="str">
            <v/>
          </cell>
          <cell r="V23" t="str">
            <v/>
          </cell>
          <cell r="W23">
            <v>4</v>
          </cell>
          <cell r="X23">
            <v>4</v>
          </cell>
          <cell r="Y23" t="str">
            <v>95</v>
          </cell>
          <cell r="Z23" t="str">
            <v>27</v>
          </cell>
          <cell r="AA23" t="str">
            <v>68</v>
          </cell>
          <cell r="AB23" t="str">
            <v/>
          </cell>
          <cell r="AC23" t="str">
            <v/>
          </cell>
          <cell r="AD23" t="str">
            <v/>
          </cell>
          <cell r="AE23">
            <v>21</v>
          </cell>
          <cell r="AF23">
            <v>25</v>
          </cell>
          <cell r="AG23" t="str">
            <v>0</v>
          </cell>
          <cell r="AH23" t="str">
            <v>20</v>
          </cell>
          <cell r="AI23" t="str">
            <v>-20</v>
          </cell>
          <cell r="AJ23" t="str">
            <v/>
          </cell>
          <cell r="AK23" t="str">
            <v/>
          </cell>
          <cell r="AL23" t="str">
            <v/>
          </cell>
          <cell r="AM23">
            <v>1</v>
          </cell>
          <cell r="AN23">
            <v>26</v>
          </cell>
          <cell r="AO23" t="str">
            <v/>
          </cell>
          <cell r="AP23"/>
          <cell r="AQ23" t="str">
            <v/>
          </cell>
          <cell r="AR23" t="str">
            <v/>
          </cell>
          <cell r="AS23" t="str">
            <v/>
          </cell>
          <cell r="AT23" t="str">
            <v/>
          </cell>
          <cell r="AU23">
            <v>0</v>
          </cell>
          <cell r="AV23">
            <v>26</v>
          </cell>
          <cell r="AW23" t="str">
            <v/>
          </cell>
          <cell r="AX23" t="str">
            <v/>
          </cell>
          <cell r="AY23" t="str">
            <v/>
          </cell>
          <cell r="AZ23" t="str">
            <v/>
          </cell>
          <cell r="BA23" t="str">
            <v/>
          </cell>
          <cell r="BB23" t="str">
            <v/>
          </cell>
          <cell r="BC23">
            <v>0</v>
          </cell>
          <cell r="BD23">
            <v>26</v>
          </cell>
        </row>
        <row r="24">
          <cell r="B24" t="str">
            <v>Lee Kyu ha</v>
          </cell>
          <cell r="C24" t="str">
            <v>SCHAEFFLER GROUP USA INC.</v>
          </cell>
          <cell r="D24" t="str">
            <v>李 圭夏</v>
          </cell>
          <cell r="E24" t="str">
            <v>Gold</v>
          </cell>
          <cell r="F24">
            <v>10</v>
          </cell>
          <cell r="G24"/>
          <cell r="H24"/>
          <cell r="I24"/>
          <cell r="J24"/>
          <cell r="K24"/>
          <cell r="L24"/>
          <cell r="M24"/>
          <cell r="N24"/>
          <cell r="O24">
            <v>0</v>
          </cell>
          <cell r="P24">
            <v>0</v>
          </cell>
          <cell r="Q24" t="str">
            <v>83</v>
          </cell>
          <cell r="R24" t="str">
            <v>10</v>
          </cell>
          <cell r="S24" t="str">
            <v>73</v>
          </cell>
          <cell r="T24" t="str">
            <v>3,5</v>
          </cell>
          <cell r="U24" t="str">
            <v/>
          </cell>
          <cell r="V24" t="str">
            <v/>
          </cell>
          <cell r="W24">
            <v>10</v>
          </cell>
          <cell r="X24">
            <v>10</v>
          </cell>
          <cell r="Y24"/>
          <cell r="Z24"/>
          <cell r="AA24"/>
          <cell r="AB24"/>
          <cell r="AC24"/>
          <cell r="AD24"/>
          <cell r="AE24">
            <v>4</v>
          </cell>
          <cell r="AF24">
            <v>14</v>
          </cell>
          <cell r="AG24"/>
          <cell r="AH24"/>
          <cell r="AI24"/>
          <cell r="AJ24"/>
          <cell r="AK24"/>
          <cell r="AL24"/>
          <cell r="AM24">
            <v>0</v>
          </cell>
          <cell r="AN24">
            <v>14</v>
          </cell>
          <cell r="AO24"/>
          <cell r="AP24"/>
          <cell r="AQ24"/>
          <cell r="AR24"/>
          <cell r="AS24"/>
          <cell r="AT24"/>
          <cell r="AU24"/>
          <cell r="AV24"/>
          <cell r="AW24"/>
          <cell r="AX24"/>
          <cell r="AY24"/>
          <cell r="AZ24"/>
          <cell r="BA24"/>
          <cell r="BB24"/>
          <cell r="BC24"/>
          <cell r="BD24"/>
        </row>
        <row r="25">
          <cell r="B25" t="str">
            <v>Maegawa Mike</v>
          </cell>
          <cell r="C25" t="str">
            <v>MAX ACCESS CONSULTING, L.L.C.</v>
          </cell>
          <cell r="D25" t="str">
            <v>マイク 前川</v>
          </cell>
          <cell r="E25" t="str">
            <v>White</v>
          </cell>
          <cell r="F25">
            <v>36</v>
          </cell>
          <cell r="G25"/>
          <cell r="H25"/>
          <cell r="I25" t="str">
            <v/>
          </cell>
          <cell r="J25" t="str">
            <v/>
          </cell>
          <cell r="K25" t="str">
            <v/>
          </cell>
          <cell r="L25" t="str">
            <v/>
          </cell>
          <cell r="M25" t="str">
            <v/>
          </cell>
          <cell r="N25" t="str">
            <v/>
          </cell>
          <cell r="O25">
            <v>0</v>
          </cell>
          <cell r="P25">
            <v>0</v>
          </cell>
          <cell r="Q25" t="str">
            <v>117</v>
          </cell>
          <cell r="R25" t="str">
            <v>36</v>
          </cell>
          <cell r="S25" t="str">
            <v>81</v>
          </cell>
          <cell r="T25" t="str">
            <v/>
          </cell>
          <cell r="U25" t="str">
            <v/>
          </cell>
          <cell r="V25" t="str">
            <v/>
          </cell>
          <cell r="W25">
            <v>1</v>
          </cell>
          <cell r="X25">
            <v>1</v>
          </cell>
          <cell r="Y25" t="str">
            <v/>
          </cell>
          <cell r="Z25" t="str">
            <v/>
          </cell>
          <cell r="AA25" t="str">
            <v/>
          </cell>
          <cell r="AB25" t="str">
            <v/>
          </cell>
          <cell r="AC25" t="str">
            <v/>
          </cell>
          <cell r="AD25" t="str">
            <v/>
          </cell>
          <cell r="AE25">
            <v>0</v>
          </cell>
          <cell r="AF25">
            <v>1</v>
          </cell>
          <cell r="AG25" t="str">
            <v>0</v>
          </cell>
          <cell r="AH25" t="str">
            <v>36</v>
          </cell>
          <cell r="AI25" t="str">
            <v>-36</v>
          </cell>
          <cell r="AJ25" t="str">
            <v/>
          </cell>
          <cell r="AK25" t="str">
            <v/>
          </cell>
          <cell r="AL25" t="str">
            <v/>
          </cell>
          <cell r="AM25">
            <v>1</v>
          </cell>
          <cell r="AN25">
            <v>2</v>
          </cell>
          <cell r="AO25" t="str">
            <v/>
          </cell>
          <cell r="AP25" t="str">
            <v/>
          </cell>
          <cell r="AQ25" t="str">
            <v/>
          </cell>
          <cell r="AR25" t="str">
            <v/>
          </cell>
          <cell r="AS25" t="str">
            <v/>
          </cell>
          <cell r="AT25" t="str">
            <v/>
          </cell>
          <cell r="AU25">
            <v>0</v>
          </cell>
          <cell r="AV25">
            <v>2</v>
          </cell>
          <cell r="AW25" t="str">
            <v/>
          </cell>
          <cell r="AX25" t="str">
            <v/>
          </cell>
          <cell r="AY25" t="str">
            <v/>
          </cell>
          <cell r="AZ25" t="str">
            <v/>
          </cell>
          <cell r="BA25" t="str">
            <v/>
          </cell>
          <cell r="BB25" t="str">
            <v/>
          </cell>
          <cell r="BC25">
            <v>0</v>
          </cell>
          <cell r="BD25">
            <v>2</v>
          </cell>
        </row>
        <row r="26">
          <cell r="B26" t="str">
            <v>Matsui Tsunekazu</v>
          </cell>
          <cell r="C26" t="str">
            <v>NIPPON EXPRESS U.S.A., INC.</v>
          </cell>
          <cell r="D26" t="str">
            <v>松井 恒和</v>
          </cell>
          <cell r="E26" t="str">
            <v>Gold</v>
          </cell>
          <cell r="F26">
            <v>29.333333333333339</v>
          </cell>
          <cell r="G26"/>
          <cell r="H26"/>
          <cell r="I26">
            <v>110</v>
          </cell>
          <cell r="J26">
            <v>29</v>
          </cell>
          <cell r="K26" t="str">
            <v>81</v>
          </cell>
          <cell r="L26" t="str">
            <v/>
          </cell>
          <cell r="M26" t="str">
            <v/>
          </cell>
          <cell r="N26" t="str">
            <v/>
          </cell>
          <cell r="O26">
            <v>1</v>
          </cell>
          <cell r="P26">
            <v>1</v>
          </cell>
          <cell r="Q26" t="str">
            <v/>
          </cell>
          <cell r="R26" t="str">
            <v/>
          </cell>
          <cell r="S26" t="str">
            <v/>
          </cell>
          <cell r="T26" t="str">
            <v/>
          </cell>
          <cell r="U26" t="str">
            <v/>
          </cell>
          <cell r="V26" t="str">
            <v/>
          </cell>
          <cell r="W26">
            <v>0</v>
          </cell>
          <cell r="X26">
            <v>1</v>
          </cell>
          <cell r="Y26" t="str">
            <v/>
          </cell>
          <cell r="Z26" t="str">
            <v/>
          </cell>
          <cell r="AA26" t="str">
            <v/>
          </cell>
          <cell r="AB26" t="str">
            <v/>
          </cell>
          <cell r="AC26" t="str">
            <v/>
          </cell>
          <cell r="AD26" t="str">
            <v/>
          </cell>
          <cell r="AE26">
            <v>0</v>
          </cell>
          <cell r="AF26">
            <v>1</v>
          </cell>
          <cell r="AG26" t="str">
            <v/>
          </cell>
          <cell r="AH26" t="str">
            <v/>
          </cell>
          <cell r="AI26" t="str">
            <v/>
          </cell>
          <cell r="AJ26" t="str">
            <v/>
          </cell>
          <cell r="AK26" t="str">
            <v/>
          </cell>
          <cell r="AL26" t="str">
            <v/>
          </cell>
          <cell r="AM26">
            <v>0</v>
          </cell>
          <cell r="AN26">
            <v>1</v>
          </cell>
          <cell r="AO26" t="str">
            <v/>
          </cell>
          <cell r="AP26" t="str">
            <v/>
          </cell>
          <cell r="AQ26" t="str">
            <v/>
          </cell>
          <cell r="AR26" t="str">
            <v/>
          </cell>
          <cell r="AS26" t="str">
            <v/>
          </cell>
          <cell r="AT26" t="str">
            <v/>
          </cell>
          <cell r="AU26">
            <v>0</v>
          </cell>
          <cell r="AV26">
            <v>1</v>
          </cell>
          <cell r="AW26" t="str">
            <v/>
          </cell>
          <cell r="AX26" t="str">
            <v/>
          </cell>
          <cell r="AY26" t="str">
            <v/>
          </cell>
          <cell r="AZ26" t="str">
            <v/>
          </cell>
          <cell r="BA26" t="str">
            <v/>
          </cell>
          <cell r="BB26" t="str">
            <v/>
          </cell>
          <cell r="BC26">
            <v>0</v>
          </cell>
          <cell r="BD26">
            <v>1</v>
          </cell>
        </row>
        <row r="27">
          <cell r="B27" t="str">
            <v>Minamimoto Yuki</v>
          </cell>
          <cell r="C27" t="str">
            <v>SANYO CORPORATION OF AMERICA</v>
          </cell>
          <cell r="D27" t="str">
            <v>南本 祐樹</v>
          </cell>
          <cell r="E27" t="str">
            <v>Gold</v>
          </cell>
          <cell r="F27" t="str">
            <v>-</v>
          </cell>
          <cell r="G27"/>
          <cell r="H27"/>
          <cell r="I27">
            <v>122</v>
          </cell>
          <cell r="J27" t="str">
            <v>New-1</v>
          </cell>
          <cell r="K27" t="str">
            <v/>
          </cell>
          <cell r="L27" t="str">
            <v/>
          </cell>
          <cell r="M27" t="str">
            <v/>
          </cell>
          <cell r="N27" t="str">
            <v>17</v>
          </cell>
          <cell r="O27">
            <v>1</v>
          </cell>
          <cell r="P27">
            <v>1</v>
          </cell>
          <cell r="Q27" t="str">
            <v/>
          </cell>
          <cell r="R27" t="str">
            <v/>
          </cell>
          <cell r="S27" t="str">
            <v/>
          </cell>
          <cell r="T27" t="str">
            <v/>
          </cell>
          <cell r="U27" t="str">
            <v/>
          </cell>
          <cell r="V27" t="str">
            <v/>
          </cell>
          <cell r="W27">
            <v>0</v>
          </cell>
          <cell r="X27">
            <v>1</v>
          </cell>
          <cell r="Y27" t="str">
            <v/>
          </cell>
          <cell r="Z27" t="str">
            <v/>
          </cell>
          <cell r="AA27" t="str">
            <v/>
          </cell>
          <cell r="AB27" t="str">
            <v/>
          </cell>
          <cell r="AC27" t="str">
            <v/>
          </cell>
          <cell r="AD27" t="str">
            <v/>
          </cell>
          <cell r="AE27">
            <v>0</v>
          </cell>
          <cell r="AF27">
            <v>1</v>
          </cell>
          <cell r="AG27" t="str">
            <v>0</v>
          </cell>
          <cell r="AH27" t="str">
            <v>New-2</v>
          </cell>
          <cell r="AI27" t="str">
            <v>-</v>
          </cell>
          <cell r="AJ27" t="str">
            <v/>
          </cell>
          <cell r="AK27" t="str">
            <v/>
          </cell>
          <cell r="AL27" t="str">
            <v/>
          </cell>
          <cell r="AM27">
            <v>1</v>
          </cell>
          <cell r="AN27">
            <v>2</v>
          </cell>
          <cell r="AO27" t="str">
            <v/>
          </cell>
          <cell r="AP27" t="str">
            <v/>
          </cell>
          <cell r="AQ27" t="str">
            <v/>
          </cell>
          <cell r="AR27" t="str">
            <v/>
          </cell>
          <cell r="AS27" t="str">
            <v/>
          </cell>
          <cell r="AT27" t="str">
            <v/>
          </cell>
          <cell r="AU27">
            <v>0</v>
          </cell>
          <cell r="AV27">
            <v>2</v>
          </cell>
          <cell r="AW27" t="str">
            <v/>
          </cell>
          <cell r="AX27" t="str">
            <v/>
          </cell>
          <cell r="AY27" t="str">
            <v/>
          </cell>
          <cell r="AZ27" t="str">
            <v/>
          </cell>
          <cell r="BA27" t="str">
            <v/>
          </cell>
          <cell r="BB27" t="str">
            <v/>
          </cell>
          <cell r="BC27">
            <v>0</v>
          </cell>
          <cell r="BD27">
            <v>2</v>
          </cell>
        </row>
        <row r="28">
          <cell r="B28" t="str">
            <v>Miyazaki Tadashi</v>
          </cell>
          <cell r="C28" t="str">
            <v>SOJITZ MACHINERY CORPORATION OF AMERICA</v>
          </cell>
          <cell r="D28" t="str">
            <v>宮崎 正</v>
          </cell>
          <cell r="E28" t="str">
            <v>Blue</v>
          </cell>
          <cell r="F28">
            <v>24.8</v>
          </cell>
          <cell r="G28"/>
          <cell r="H28"/>
          <cell r="I28">
            <v>95</v>
          </cell>
          <cell r="J28">
            <v>25</v>
          </cell>
          <cell r="K28" t="str">
            <v>70</v>
          </cell>
          <cell r="L28" t="str">
            <v/>
          </cell>
          <cell r="M28" t="str">
            <v/>
          </cell>
          <cell r="N28" t="str">
            <v>B17</v>
          </cell>
          <cell r="O28">
            <v>10</v>
          </cell>
          <cell r="P28">
            <v>10</v>
          </cell>
          <cell r="Q28" t="str">
            <v>98</v>
          </cell>
          <cell r="R28" t="str">
            <v>25</v>
          </cell>
          <cell r="S28" t="str">
            <v>73</v>
          </cell>
          <cell r="T28" t="str">
            <v/>
          </cell>
          <cell r="U28" t="str">
            <v/>
          </cell>
          <cell r="V28" t="str">
            <v/>
          </cell>
          <cell r="W28">
            <v>8</v>
          </cell>
          <cell r="X28">
            <v>18</v>
          </cell>
          <cell r="Y28" t="str">
            <v>98</v>
          </cell>
          <cell r="Z28" t="str">
            <v>25</v>
          </cell>
          <cell r="AA28" t="str">
            <v>73</v>
          </cell>
          <cell r="AB28" t="str">
            <v>14</v>
          </cell>
          <cell r="AC28" t="str">
            <v>14</v>
          </cell>
          <cell r="AD28" t="str">
            <v/>
          </cell>
          <cell r="AE28">
            <v>7</v>
          </cell>
          <cell r="AF28">
            <v>25</v>
          </cell>
          <cell r="AG28" t="str">
            <v>0</v>
          </cell>
          <cell r="AH28" t="str">
            <v>25</v>
          </cell>
          <cell r="AI28" t="str">
            <v>-25</v>
          </cell>
          <cell r="AJ28" t="str">
            <v/>
          </cell>
          <cell r="AK28" t="str">
            <v/>
          </cell>
          <cell r="AL28" t="str">
            <v/>
          </cell>
          <cell r="AM28">
            <v>11</v>
          </cell>
          <cell r="AN28">
            <v>36</v>
          </cell>
          <cell r="AO28" t="str">
            <v/>
          </cell>
          <cell r="AP28" t="str">
            <v/>
          </cell>
          <cell r="AQ28" t="str">
            <v/>
          </cell>
          <cell r="AR28" t="str">
            <v/>
          </cell>
          <cell r="AS28" t="str">
            <v/>
          </cell>
          <cell r="AT28" t="str">
            <v/>
          </cell>
          <cell r="AU28">
            <v>0</v>
          </cell>
          <cell r="AV28">
            <v>36</v>
          </cell>
          <cell r="AW28" t="str">
            <v/>
          </cell>
          <cell r="AX28" t="str">
            <v/>
          </cell>
          <cell r="AY28" t="str">
            <v/>
          </cell>
          <cell r="AZ28" t="str">
            <v/>
          </cell>
          <cell r="BA28" t="str">
            <v/>
          </cell>
          <cell r="BB28" t="str">
            <v/>
          </cell>
          <cell r="BC28">
            <v>0</v>
          </cell>
          <cell r="BD28">
            <v>36</v>
          </cell>
        </row>
        <row r="29">
          <cell r="B29" t="str">
            <v>Mizusawa Hank</v>
          </cell>
          <cell r="C29" t="str">
            <v>NISSAN NORTH AMERICA, INC.</v>
          </cell>
          <cell r="D29" t="str">
            <v>水澤 秀光</v>
          </cell>
          <cell r="E29" t="str">
            <v>Gold</v>
          </cell>
          <cell r="F29">
            <v>12.533333333333339</v>
          </cell>
          <cell r="G29"/>
          <cell r="H29"/>
          <cell r="I29">
            <v>85</v>
          </cell>
          <cell r="J29">
            <v>13</v>
          </cell>
          <cell r="K29" t="str">
            <v>72</v>
          </cell>
          <cell r="L29" t="str">
            <v/>
          </cell>
          <cell r="M29" t="str">
            <v/>
          </cell>
          <cell r="N29" t="str">
            <v/>
          </cell>
          <cell r="O29">
            <v>8</v>
          </cell>
          <cell r="P29">
            <v>8</v>
          </cell>
          <cell r="Q29"/>
          <cell r="R29"/>
          <cell r="S29"/>
          <cell r="T29" t="str">
            <v/>
          </cell>
          <cell r="U29" t="str">
            <v/>
          </cell>
          <cell r="V29" t="str">
            <v/>
          </cell>
          <cell r="W29">
            <v>0</v>
          </cell>
          <cell r="X29">
            <v>8</v>
          </cell>
          <cell r="Y29" t="str">
            <v>85</v>
          </cell>
          <cell r="Z29" t="str">
            <v>13</v>
          </cell>
          <cell r="AA29" t="str">
            <v>72</v>
          </cell>
          <cell r="AB29" t="str">
            <v>12, 15</v>
          </cell>
          <cell r="AC29" t="str">
            <v>12</v>
          </cell>
          <cell r="AD29" t="str">
            <v/>
          </cell>
          <cell r="AE29">
            <v>10</v>
          </cell>
          <cell r="AF29">
            <v>18</v>
          </cell>
          <cell r="AG29" t="str">
            <v>0</v>
          </cell>
          <cell r="AH29" t="str">
            <v>13</v>
          </cell>
          <cell r="AI29" t="str">
            <v>-13</v>
          </cell>
          <cell r="AJ29" t="str">
            <v/>
          </cell>
          <cell r="AK29" t="str">
            <v/>
          </cell>
          <cell r="AL29" t="str">
            <v/>
          </cell>
          <cell r="AM29">
            <v>3</v>
          </cell>
          <cell r="AN29">
            <v>21</v>
          </cell>
          <cell r="AO29" t="str">
            <v/>
          </cell>
          <cell r="AP29" t="str">
            <v/>
          </cell>
          <cell r="AQ29" t="str">
            <v/>
          </cell>
          <cell r="AR29" t="str">
            <v/>
          </cell>
          <cell r="AS29" t="str">
            <v/>
          </cell>
          <cell r="AT29" t="str">
            <v/>
          </cell>
          <cell r="AU29">
            <v>0</v>
          </cell>
          <cell r="AV29">
            <v>21</v>
          </cell>
          <cell r="AW29" t="str">
            <v/>
          </cell>
          <cell r="AX29" t="str">
            <v/>
          </cell>
          <cell r="AY29" t="str">
            <v/>
          </cell>
          <cell r="AZ29" t="str">
            <v/>
          </cell>
          <cell r="BA29" t="str">
            <v/>
          </cell>
          <cell r="BB29" t="str">
            <v/>
          </cell>
          <cell r="BC29">
            <v>0</v>
          </cell>
          <cell r="BD29">
            <v>21</v>
          </cell>
        </row>
        <row r="30">
          <cell r="B30" t="str">
            <v>Mizusawa Junko</v>
          </cell>
          <cell r="C30" t="str">
            <v>INDIVIDUAL</v>
          </cell>
          <cell r="D30" t="str">
            <v>水澤 淳子</v>
          </cell>
          <cell r="E30" t="str">
            <v>Green</v>
          </cell>
          <cell r="F30">
            <v>34.4</v>
          </cell>
          <cell r="G30"/>
          <cell r="H30"/>
          <cell r="I30">
            <v>0</v>
          </cell>
          <cell r="J30" t="str">
            <v>New-1</v>
          </cell>
          <cell r="K30" t="str">
            <v/>
          </cell>
          <cell r="L30" t="str">
            <v/>
          </cell>
          <cell r="M30" t="str">
            <v/>
          </cell>
          <cell r="N30" t="str">
            <v/>
          </cell>
          <cell r="O30">
            <v>1</v>
          </cell>
          <cell r="P30">
            <v>1</v>
          </cell>
          <cell r="Q30" t="str">
            <v>111</v>
          </cell>
          <cell r="R30" t="str">
            <v>34</v>
          </cell>
          <cell r="S30" t="str">
            <v>77</v>
          </cell>
          <cell r="T30" t="str">
            <v/>
          </cell>
          <cell r="U30" t="str">
            <v/>
          </cell>
          <cell r="V30" t="str">
            <v/>
          </cell>
          <cell r="W30">
            <v>5</v>
          </cell>
          <cell r="X30">
            <v>6</v>
          </cell>
          <cell r="Y30" t="str">
            <v/>
          </cell>
          <cell r="Z30" t="str">
            <v/>
          </cell>
          <cell r="AA30" t="str">
            <v/>
          </cell>
          <cell r="AB30" t="str">
            <v/>
          </cell>
          <cell r="AC30" t="str">
            <v/>
          </cell>
          <cell r="AD30" t="str">
            <v/>
          </cell>
          <cell r="AE30">
            <v>0</v>
          </cell>
          <cell r="AF30">
            <v>6</v>
          </cell>
          <cell r="AG30" t="str">
            <v>0</v>
          </cell>
          <cell r="AH30" t="str">
            <v>34</v>
          </cell>
          <cell r="AI30" t="str">
            <v>-34</v>
          </cell>
          <cell r="AJ30" t="str">
            <v/>
          </cell>
          <cell r="AK30" t="str">
            <v/>
          </cell>
          <cell r="AL30" t="str">
            <v/>
          </cell>
          <cell r="AM30">
            <v>4</v>
          </cell>
          <cell r="AN30">
            <v>10</v>
          </cell>
          <cell r="AO30" t="str">
            <v/>
          </cell>
          <cell r="AP30" t="str">
            <v/>
          </cell>
          <cell r="AQ30" t="str">
            <v/>
          </cell>
          <cell r="AR30" t="str">
            <v/>
          </cell>
          <cell r="AS30" t="str">
            <v/>
          </cell>
          <cell r="AT30" t="str">
            <v/>
          </cell>
          <cell r="AU30">
            <v>0</v>
          </cell>
          <cell r="AV30">
            <v>10</v>
          </cell>
          <cell r="AW30" t="str">
            <v/>
          </cell>
          <cell r="AX30" t="str">
            <v/>
          </cell>
          <cell r="AY30" t="str">
            <v/>
          </cell>
          <cell r="AZ30" t="str">
            <v/>
          </cell>
          <cell r="BA30" t="str">
            <v/>
          </cell>
          <cell r="BB30" t="str">
            <v/>
          </cell>
          <cell r="BC30">
            <v>0</v>
          </cell>
          <cell r="BD30">
            <v>10</v>
          </cell>
        </row>
        <row r="31">
          <cell r="B31" t="str">
            <v>Mori Shigetaka</v>
          </cell>
          <cell r="C31" t="str">
            <v>STT USA, INC.</v>
          </cell>
          <cell r="D31" t="str">
            <v>森 成高</v>
          </cell>
          <cell r="E31" t="str">
            <v>Gold</v>
          </cell>
          <cell r="F31">
            <v>24</v>
          </cell>
          <cell r="G31" t="str">
            <v>28→24</v>
          </cell>
          <cell r="H31"/>
          <cell r="I31">
            <v>99</v>
          </cell>
          <cell r="J31">
            <v>28</v>
          </cell>
          <cell r="K31" t="str">
            <v>71</v>
          </cell>
          <cell r="L31" t="str">
            <v/>
          </cell>
          <cell r="M31" t="str">
            <v/>
          </cell>
          <cell r="N31" t="str">
            <v/>
          </cell>
          <cell r="O31">
            <v>9</v>
          </cell>
          <cell r="P31">
            <v>9</v>
          </cell>
          <cell r="Q31" t="str">
            <v>98</v>
          </cell>
          <cell r="R31" t="str">
            <v>28</v>
          </cell>
          <cell r="S31" t="str">
            <v>70</v>
          </cell>
          <cell r="T31" t="str">
            <v/>
          </cell>
          <cell r="U31" t="str">
            <v/>
          </cell>
          <cell r="V31" t="str">
            <v/>
          </cell>
          <cell r="W31">
            <v>18</v>
          </cell>
          <cell r="X31">
            <v>27</v>
          </cell>
          <cell r="Y31" t="str">
            <v>103</v>
          </cell>
          <cell r="Z31" t="str">
            <v>24</v>
          </cell>
          <cell r="AA31" t="str">
            <v>79</v>
          </cell>
          <cell r="AB31" t="str">
            <v/>
          </cell>
          <cell r="AC31" t="str">
            <v/>
          </cell>
          <cell r="AD31" t="str">
            <v/>
          </cell>
          <cell r="AE31">
            <v>1</v>
          </cell>
          <cell r="AF31">
            <v>28</v>
          </cell>
          <cell r="AG31" t="str">
            <v>0</v>
          </cell>
          <cell r="AH31" t="str">
            <v>24</v>
          </cell>
          <cell r="AI31" t="str">
            <v>-24</v>
          </cell>
          <cell r="AJ31" t="str">
            <v/>
          </cell>
          <cell r="AK31" t="str">
            <v/>
          </cell>
          <cell r="AL31" t="str">
            <v/>
          </cell>
          <cell r="AM31">
            <v>1</v>
          </cell>
          <cell r="AN31">
            <v>29</v>
          </cell>
          <cell r="AO31" t="str">
            <v/>
          </cell>
          <cell r="AP31" t="str">
            <v/>
          </cell>
          <cell r="AQ31" t="str">
            <v/>
          </cell>
          <cell r="AR31" t="str">
            <v/>
          </cell>
          <cell r="AS31" t="str">
            <v/>
          </cell>
          <cell r="AT31" t="str">
            <v/>
          </cell>
          <cell r="AU31">
            <v>0</v>
          </cell>
          <cell r="AV31">
            <v>29</v>
          </cell>
          <cell r="AW31" t="str">
            <v/>
          </cell>
          <cell r="AX31" t="str">
            <v/>
          </cell>
          <cell r="AY31" t="str">
            <v/>
          </cell>
          <cell r="AZ31" t="str">
            <v/>
          </cell>
          <cell r="BA31" t="str">
            <v/>
          </cell>
          <cell r="BB31" t="str">
            <v/>
          </cell>
          <cell r="BC31">
            <v>0</v>
          </cell>
          <cell r="BD31">
            <v>29</v>
          </cell>
        </row>
        <row r="32">
          <cell r="B32" t="str">
            <v>Morioka Yasuhiro</v>
          </cell>
          <cell r="C32" t="str">
            <v>INDIVIDUAL</v>
          </cell>
          <cell r="D32" t="str">
            <v>森岡 保弘</v>
          </cell>
          <cell r="E32" t="str">
            <v>Blue</v>
          </cell>
          <cell r="F32">
            <v>8</v>
          </cell>
          <cell r="G32" t="str">
            <v>12→8</v>
          </cell>
          <cell r="H32"/>
          <cell r="I32">
            <v>88</v>
          </cell>
          <cell r="J32">
            <v>12</v>
          </cell>
          <cell r="K32" t="str">
            <v>76</v>
          </cell>
          <cell r="L32" t="str">
            <v/>
          </cell>
          <cell r="M32" t="str">
            <v/>
          </cell>
          <cell r="N32" t="str">
            <v/>
          </cell>
          <cell r="O32">
            <v>1</v>
          </cell>
          <cell r="P32">
            <v>1</v>
          </cell>
          <cell r="Q32" t="str">
            <v>80</v>
          </cell>
          <cell r="R32" t="str">
            <v>12</v>
          </cell>
          <cell r="S32" t="str">
            <v>68</v>
          </cell>
          <cell r="T32" t="str">
            <v>11</v>
          </cell>
          <cell r="U32" t="str">
            <v/>
          </cell>
          <cell r="V32" t="str">
            <v>B17</v>
          </cell>
          <cell r="W32">
            <v>21</v>
          </cell>
          <cell r="X32">
            <v>22</v>
          </cell>
          <cell r="Y32" t="str">
            <v>96</v>
          </cell>
          <cell r="Z32" t="str">
            <v>8</v>
          </cell>
          <cell r="AA32" t="str">
            <v>88</v>
          </cell>
          <cell r="AB32" t="str">
            <v/>
          </cell>
          <cell r="AC32" t="str">
            <v/>
          </cell>
          <cell r="AD32" t="str">
            <v/>
          </cell>
          <cell r="AE32">
            <v>1</v>
          </cell>
          <cell r="AF32">
            <v>23</v>
          </cell>
          <cell r="AG32" t="str">
            <v>0</v>
          </cell>
          <cell r="AH32" t="str">
            <v>8</v>
          </cell>
          <cell r="AI32" t="str">
            <v>-8</v>
          </cell>
          <cell r="AJ32" t="str">
            <v/>
          </cell>
          <cell r="AK32" t="str">
            <v/>
          </cell>
          <cell r="AL32" t="str">
            <v/>
          </cell>
          <cell r="AM32">
            <v>1</v>
          </cell>
          <cell r="AN32">
            <v>24</v>
          </cell>
          <cell r="AO32" t="str">
            <v/>
          </cell>
          <cell r="AP32" t="str">
            <v/>
          </cell>
          <cell r="AQ32" t="str">
            <v/>
          </cell>
          <cell r="AR32" t="str">
            <v/>
          </cell>
          <cell r="AS32" t="str">
            <v/>
          </cell>
          <cell r="AT32" t="str">
            <v/>
          </cell>
          <cell r="AU32">
            <v>0</v>
          </cell>
          <cell r="AV32">
            <v>24</v>
          </cell>
          <cell r="AW32" t="str">
            <v/>
          </cell>
          <cell r="AX32" t="str">
            <v/>
          </cell>
          <cell r="AY32" t="str">
            <v/>
          </cell>
          <cell r="AZ32" t="str">
            <v/>
          </cell>
          <cell r="BA32" t="str">
            <v/>
          </cell>
          <cell r="BB32" t="str">
            <v/>
          </cell>
          <cell r="BC32">
            <v>0</v>
          </cell>
          <cell r="BD32">
            <v>24</v>
          </cell>
        </row>
        <row r="33">
          <cell r="B33" t="str">
            <v>Nagai Candy</v>
          </cell>
          <cell r="C33" t="str">
            <v>INDIVIDUAL</v>
          </cell>
          <cell r="D33" t="str">
            <v>Candy 長井</v>
          </cell>
          <cell r="E33" t="str">
            <v>Green</v>
          </cell>
          <cell r="F33">
            <v>29.6</v>
          </cell>
          <cell r="G33" t="str">
            <v>30→25</v>
          </cell>
          <cell r="H33"/>
          <cell r="I33">
            <v>107</v>
          </cell>
          <cell r="J33">
            <v>30</v>
          </cell>
          <cell r="K33" t="str">
            <v>77</v>
          </cell>
          <cell r="L33" t="str">
            <v/>
          </cell>
          <cell r="M33" t="str">
            <v/>
          </cell>
          <cell r="N33" t="str">
            <v/>
          </cell>
          <cell r="O33">
            <v>1</v>
          </cell>
          <cell r="P33">
            <v>1</v>
          </cell>
          <cell r="Q33" t="str">
            <v>109</v>
          </cell>
          <cell r="R33" t="str">
            <v>30</v>
          </cell>
          <cell r="S33" t="str">
            <v>79</v>
          </cell>
          <cell r="T33" t="str">
            <v/>
          </cell>
          <cell r="U33" t="str">
            <v/>
          </cell>
          <cell r="V33" t="str">
            <v/>
          </cell>
          <cell r="W33">
            <v>1</v>
          </cell>
          <cell r="X33">
            <v>2</v>
          </cell>
          <cell r="Y33" t="str">
            <v>98</v>
          </cell>
          <cell r="Z33" t="str">
            <v>30</v>
          </cell>
          <cell r="AA33" t="str">
            <v>68</v>
          </cell>
          <cell r="AB33" t="str">
            <v/>
          </cell>
          <cell r="AC33" t="str">
            <v/>
          </cell>
          <cell r="AD33" t="str">
            <v/>
          </cell>
          <cell r="AE33">
            <v>18</v>
          </cell>
          <cell r="AF33">
            <v>20</v>
          </cell>
          <cell r="AG33" t="str">
            <v>0</v>
          </cell>
          <cell r="AH33" t="str">
            <v>25</v>
          </cell>
          <cell r="AI33" t="str">
            <v>-25</v>
          </cell>
          <cell r="AJ33" t="str">
            <v/>
          </cell>
          <cell r="AK33" t="str">
            <v/>
          </cell>
          <cell r="AL33" t="str">
            <v/>
          </cell>
          <cell r="AM33">
            <v>1</v>
          </cell>
          <cell r="AN33">
            <v>21</v>
          </cell>
          <cell r="AO33" t="str">
            <v/>
          </cell>
          <cell r="AP33" t="str">
            <v/>
          </cell>
          <cell r="AQ33" t="str">
            <v/>
          </cell>
          <cell r="AR33" t="str">
            <v/>
          </cell>
          <cell r="AS33" t="str">
            <v/>
          </cell>
          <cell r="AT33" t="str">
            <v/>
          </cell>
          <cell r="AU33">
            <v>0</v>
          </cell>
          <cell r="AV33">
            <v>21</v>
          </cell>
          <cell r="AW33" t="str">
            <v/>
          </cell>
          <cell r="AX33" t="str">
            <v/>
          </cell>
          <cell r="AY33" t="str">
            <v/>
          </cell>
          <cell r="AZ33" t="str">
            <v/>
          </cell>
          <cell r="BA33" t="str">
            <v/>
          </cell>
          <cell r="BB33" t="str">
            <v/>
          </cell>
          <cell r="BC33">
            <v>0</v>
          </cell>
          <cell r="BD33">
            <v>21</v>
          </cell>
        </row>
        <row r="34">
          <cell r="B34" t="str">
            <v>Nagai Shunji</v>
          </cell>
          <cell r="C34" t="str">
            <v>INDIVIDUAL</v>
          </cell>
          <cell r="D34" t="str">
            <v>長井 俊志</v>
          </cell>
          <cell r="E34" t="str">
            <v>Gold</v>
          </cell>
          <cell r="F34">
            <v>13.439999999999998</v>
          </cell>
          <cell r="G34"/>
          <cell r="H34"/>
          <cell r="I34" t="str">
            <v/>
          </cell>
          <cell r="J34" t="str">
            <v/>
          </cell>
          <cell r="K34" t="str">
            <v/>
          </cell>
          <cell r="L34" t="str">
            <v/>
          </cell>
          <cell r="M34" t="str">
            <v/>
          </cell>
          <cell r="N34" t="str">
            <v/>
          </cell>
          <cell r="O34">
            <v>0</v>
          </cell>
          <cell r="P34">
            <v>0</v>
          </cell>
          <cell r="Q34" t="str">
            <v/>
          </cell>
          <cell r="R34" t="str">
            <v/>
          </cell>
          <cell r="S34" t="str">
            <v/>
          </cell>
          <cell r="T34" t="str">
            <v/>
          </cell>
          <cell r="U34" t="str">
            <v/>
          </cell>
          <cell r="V34" t="str">
            <v/>
          </cell>
          <cell r="W34">
            <v>0</v>
          </cell>
          <cell r="X34">
            <v>0</v>
          </cell>
          <cell r="Y34" t="str">
            <v>88</v>
          </cell>
          <cell r="Z34" t="str">
            <v>13</v>
          </cell>
          <cell r="AA34" t="str">
            <v>75</v>
          </cell>
          <cell r="AB34" t="str">
            <v>5</v>
          </cell>
          <cell r="AC34" t="str">
            <v/>
          </cell>
          <cell r="AD34" t="str">
            <v/>
          </cell>
          <cell r="AE34">
            <v>3</v>
          </cell>
          <cell r="AF34">
            <v>3</v>
          </cell>
          <cell r="AG34" t="str">
            <v/>
          </cell>
          <cell r="AH34" t="str">
            <v/>
          </cell>
          <cell r="AI34" t="str">
            <v/>
          </cell>
          <cell r="AJ34" t="str">
            <v/>
          </cell>
          <cell r="AK34" t="str">
            <v/>
          </cell>
          <cell r="AL34" t="str">
            <v/>
          </cell>
          <cell r="AM34">
            <v>0</v>
          </cell>
          <cell r="AN34">
            <v>3</v>
          </cell>
          <cell r="AO34" t="str">
            <v/>
          </cell>
          <cell r="AP34" t="str">
            <v/>
          </cell>
          <cell r="AQ34" t="str">
            <v/>
          </cell>
          <cell r="AR34" t="str">
            <v/>
          </cell>
          <cell r="AS34" t="str">
            <v/>
          </cell>
          <cell r="AT34" t="str">
            <v/>
          </cell>
          <cell r="AU34">
            <v>0</v>
          </cell>
          <cell r="AV34">
            <v>3</v>
          </cell>
          <cell r="AW34" t="str">
            <v/>
          </cell>
          <cell r="AX34" t="str">
            <v/>
          </cell>
          <cell r="AY34" t="str">
            <v/>
          </cell>
          <cell r="AZ34" t="str">
            <v/>
          </cell>
          <cell r="BA34" t="str">
            <v/>
          </cell>
          <cell r="BB34" t="str">
            <v/>
          </cell>
          <cell r="BC34">
            <v>0</v>
          </cell>
          <cell r="BD34">
            <v>3</v>
          </cell>
        </row>
        <row r="35">
          <cell r="B35" t="str">
            <v>Nagashima Takashi</v>
          </cell>
          <cell r="C35" t="str">
            <v>INDIVIDUAL</v>
          </cell>
          <cell r="D35" t="str">
            <v>長島 隆志</v>
          </cell>
          <cell r="E35" t="str">
            <v>Blue</v>
          </cell>
          <cell r="F35">
            <v>24.266666666666666</v>
          </cell>
          <cell r="G35"/>
          <cell r="H35"/>
          <cell r="I35">
            <v>98</v>
          </cell>
          <cell r="J35">
            <v>24</v>
          </cell>
          <cell r="K35" t="str">
            <v>74</v>
          </cell>
          <cell r="L35" t="str">
            <v/>
          </cell>
          <cell r="M35" t="str">
            <v/>
          </cell>
          <cell r="N35" t="str">
            <v/>
          </cell>
          <cell r="O35">
            <v>2</v>
          </cell>
          <cell r="P35">
            <v>2</v>
          </cell>
          <cell r="Q35" t="str">
            <v/>
          </cell>
          <cell r="R35" t="str">
            <v/>
          </cell>
          <cell r="S35" t="str">
            <v/>
          </cell>
          <cell r="T35" t="str">
            <v/>
          </cell>
          <cell r="U35" t="str">
            <v/>
          </cell>
          <cell r="V35" t="str">
            <v/>
          </cell>
          <cell r="W35">
            <v>0</v>
          </cell>
          <cell r="X35">
            <v>2</v>
          </cell>
          <cell r="Y35" t="str">
            <v>104</v>
          </cell>
          <cell r="Z35" t="str">
            <v>24</v>
          </cell>
          <cell r="AA35" t="str">
            <v>80</v>
          </cell>
          <cell r="AB35" t="str">
            <v/>
          </cell>
          <cell r="AC35" t="str">
            <v/>
          </cell>
          <cell r="AD35" t="str">
            <v/>
          </cell>
          <cell r="AE35">
            <v>1</v>
          </cell>
          <cell r="AF35">
            <v>3</v>
          </cell>
          <cell r="AG35" t="str">
            <v>0</v>
          </cell>
          <cell r="AH35" t="str">
            <v>24</v>
          </cell>
          <cell r="AI35" t="str">
            <v>-24</v>
          </cell>
          <cell r="AJ35" t="str">
            <v/>
          </cell>
          <cell r="AK35" t="str">
            <v/>
          </cell>
          <cell r="AL35" t="str">
            <v/>
          </cell>
          <cell r="AM35">
            <v>8</v>
          </cell>
          <cell r="AN35">
            <v>11</v>
          </cell>
          <cell r="AO35" t="str">
            <v/>
          </cell>
          <cell r="AP35" t="str">
            <v/>
          </cell>
          <cell r="AQ35" t="str">
            <v/>
          </cell>
          <cell r="AR35" t="str">
            <v/>
          </cell>
          <cell r="AS35" t="str">
            <v/>
          </cell>
          <cell r="AT35" t="str">
            <v/>
          </cell>
          <cell r="AU35">
            <v>0</v>
          </cell>
          <cell r="AV35">
            <v>11</v>
          </cell>
          <cell r="AW35" t="str">
            <v/>
          </cell>
          <cell r="AX35" t="str">
            <v/>
          </cell>
          <cell r="AY35" t="str">
            <v/>
          </cell>
          <cell r="AZ35" t="str">
            <v/>
          </cell>
          <cell r="BA35" t="str">
            <v/>
          </cell>
          <cell r="BB35" t="str">
            <v/>
          </cell>
          <cell r="BC35">
            <v>0</v>
          </cell>
          <cell r="BD35">
            <v>11</v>
          </cell>
        </row>
        <row r="36">
          <cell r="B36" t="str">
            <v>Nakatsuka Yoshihiro</v>
          </cell>
          <cell r="C36" t="str">
            <v>INDIVIDUAL</v>
          </cell>
          <cell r="D36" t="str">
            <v>中塚 喜博</v>
          </cell>
          <cell r="E36" t="str">
            <v>Gold</v>
          </cell>
          <cell r="F36">
            <v>30</v>
          </cell>
          <cell r="G36"/>
          <cell r="H36"/>
          <cell r="I36" t="str">
            <v/>
          </cell>
          <cell r="J36" t="str">
            <v/>
          </cell>
          <cell r="K36" t="str">
            <v/>
          </cell>
          <cell r="L36" t="str">
            <v/>
          </cell>
          <cell r="M36" t="str">
            <v/>
          </cell>
          <cell r="N36" t="str">
            <v/>
          </cell>
          <cell r="O36">
            <v>0</v>
          </cell>
          <cell r="P36">
            <v>0</v>
          </cell>
          <cell r="Q36" t="str">
            <v/>
          </cell>
          <cell r="R36" t="str">
            <v/>
          </cell>
          <cell r="S36" t="str">
            <v/>
          </cell>
          <cell r="T36" t="str">
            <v/>
          </cell>
          <cell r="U36" t="str">
            <v/>
          </cell>
          <cell r="V36" t="str">
            <v/>
          </cell>
          <cell r="W36">
            <v>0</v>
          </cell>
          <cell r="X36">
            <v>0</v>
          </cell>
          <cell r="Y36" t="str">
            <v/>
          </cell>
          <cell r="Z36" t="str">
            <v/>
          </cell>
          <cell r="AA36" t="str">
            <v/>
          </cell>
          <cell r="AB36" t="str">
            <v/>
          </cell>
          <cell r="AC36" t="str">
            <v/>
          </cell>
          <cell r="AD36" t="str">
            <v/>
          </cell>
          <cell r="AE36">
            <v>0</v>
          </cell>
          <cell r="AF36">
            <v>0</v>
          </cell>
          <cell r="AG36" t="str">
            <v/>
          </cell>
          <cell r="AH36" t="str">
            <v/>
          </cell>
          <cell r="AI36" t="str">
            <v/>
          </cell>
          <cell r="AJ36" t="str">
            <v/>
          </cell>
          <cell r="AK36" t="str">
            <v/>
          </cell>
          <cell r="AL36" t="str">
            <v/>
          </cell>
          <cell r="AM36">
            <v>0</v>
          </cell>
          <cell r="AN36">
            <v>0</v>
          </cell>
          <cell r="AO36" t="str">
            <v/>
          </cell>
          <cell r="AP36" t="str">
            <v/>
          </cell>
          <cell r="AQ36" t="str">
            <v/>
          </cell>
          <cell r="AR36" t="str">
            <v/>
          </cell>
          <cell r="AS36" t="str">
            <v/>
          </cell>
          <cell r="AT36" t="str">
            <v/>
          </cell>
          <cell r="AU36">
            <v>0</v>
          </cell>
          <cell r="AV36">
            <v>0</v>
          </cell>
          <cell r="AW36" t="str">
            <v/>
          </cell>
          <cell r="AX36" t="str">
            <v/>
          </cell>
          <cell r="AY36" t="str">
            <v/>
          </cell>
          <cell r="AZ36" t="str">
            <v/>
          </cell>
          <cell r="BA36" t="str">
            <v/>
          </cell>
          <cell r="BB36" t="str">
            <v/>
          </cell>
          <cell r="BC36">
            <v>0</v>
          </cell>
          <cell r="BD36">
            <v>0</v>
          </cell>
        </row>
        <row r="37">
          <cell r="B37" t="str">
            <v>Nishimura Hideki</v>
          </cell>
          <cell r="C37" t="str">
            <v>SHIKOKU CABLE NORTH AMERICA,INC.</v>
          </cell>
          <cell r="D37" t="str">
            <v>西村 英己</v>
          </cell>
          <cell r="E37" t="str">
            <v>Gold</v>
          </cell>
          <cell r="F37">
            <v>14.8</v>
          </cell>
          <cell r="G37"/>
          <cell r="H37"/>
          <cell r="I37" t="str">
            <v/>
          </cell>
          <cell r="J37" t="str">
            <v/>
          </cell>
          <cell r="K37" t="str">
            <v/>
          </cell>
          <cell r="L37" t="str">
            <v/>
          </cell>
          <cell r="M37" t="str">
            <v/>
          </cell>
          <cell r="N37" t="str">
            <v/>
          </cell>
          <cell r="O37">
            <v>0</v>
          </cell>
          <cell r="P37">
            <v>0</v>
          </cell>
          <cell r="Q37" t="str">
            <v/>
          </cell>
          <cell r="R37" t="str">
            <v/>
          </cell>
          <cell r="S37" t="str">
            <v/>
          </cell>
          <cell r="T37" t="str">
            <v/>
          </cell>
          <cell r="U37" t="str">
            <v/>
          </cell>
          <cell r="V37" t="str">
            <v/>
          </cell>
          <cell r="W37">
            <v>0</v>
          </cell>
          <cell r="X37">
            <v>0</v>
          </cell>
          <cell r="Y37" t="str">
            <v/>
          </cell>
          <cell r="Z37" t="str">
            <v/>
          </cell>
          <cell r="AA37" t="str">
            <v/>
          </cell>
          <cell r="AB37" t="str">
            <v/>
          </cell>
          <cell r="AC37" t="str">
            <v/>
          </cell>
          <cell r="AD37" t="str">
            <v/>
          </cell>
          <cell r="AE37">
            <v>0</v>
          </cell>
          <cell r="AF37">
            <v>0</v>
          </cell>
          <cell r="AG37" t="str">
            <v/>
          </cell>
          <cell r="AH37" t="str">
            <v/>
          </cell>
          <cell r="AI37" t="str">
            <v/>
          </cell>
          <cell r="AJ37" t="str">
            <v/>
          </cell>
          <cell r="AK37" t="str">
            <v/>
          </cell>
          <cell r="AL37" t="str">
            <v/>
          </cell>
          <cell r="AM37">
            <v>0</v>
          </cell>
          <cell r="AN37">
            <v>0</v>
          </cell>
          <cell r="AO37" t="str">
            <v/>
          </cell>
          <cell r="AP37" t="str">
            <v/>
          </cell>
          <cell r="AQ37" t="str">
            <v/>
          </cell>
          <cell r="AR37" t="str">
            <v/>
          </cell>
          <cell r="AS37" t="str">
            <v/>
          </cell>
          <cell r="AT37" t="str">
            <v/>
          </cell>
          <cell r="AU37">
            <v>0</v>
          </cell>
          <cell r="AV37">
            <v>0</v>
          </cell>
          <cell r="AW37" t="str">
            <v/>
          </cell>
          <cell r="AX37" t="str">
            <v/>
          </cell>
          <cell r="AY37" t="str">
            <v/>
          </cell>
          <cell r="AZ37" t="str">
            <v/>
          </cell>
          <cell r="BA37" t="str">
            <v/>
          </cell>
          <cell r="BB37" t="str">
            <v/>
          </cell>
          <cell r="BC37">
            <v>0</v>
          </cell>
          <cell r="BD37">
            <v>0</v>
          </cell>
        </row>
        <row r="38">
          <cell r="B38" t="str">
            <v>Nomura Hiroyuki</v>
          </cell>
          <cell r="C38" t="str">
            <v>SANYO MACHINE AMERICA CORP.</v>
          </cell>
          <cell r="D38" t="str">
            <v>野村 洋之</v>
          </cell>
          <cell r="E38" t="str">
            <v>Gold</v>
          </cell>
          <cell r="F38" t="str">
            <v>-</v>
          </cell>
          <cell r="G38"/>
          <cell r="H38"/>
          <cell r="I38">
            <v>119</v>
          </cell>
          <cell r="J38" t="str">
            <v>New-1</v>
          </cell>
          <cell r="K38" t="str">
            <v/>
          </cell>
          <cell r="L38" t="str">
            <v/>
          </cell>
          <cell r="M38" t="str">
            <v/>
          </cell>
          <cell r="N38" t="str">
            <v/>
          </cell>
          <cell r="O38">
            <v>1</v>
          </cell>
          <cell r="P38">
            <v>1</v>
          </cell>
          <cell r="Q38" t="str">
            <v/>
          </cell>
          <cell r="R38" t="str">
            <v/>
          </cell>
          <cell r="S38" t="str">
            <v/>
          </cell>
          <cell r="T38" t="str">
            <v/>
          </cell>
          <cell r="U38" t="str">
            <v/>
          </cell>
          <cell r="V38" t="str">
            <v/>
          </cell>
          <cell r="W38">
            <v>0</v>
          </cell>
          <cell r="X38">
            <v>1</v>
          </cell>
          <cell r="Y38" t="str">
            <v/>
          </cell>
          <cell r="Z38" t="str">
            <v/>
          </cell>
          <cell r="AA38" t="str">
            <v/>
          </cell>
          <cell r="AB38" t="str">
            <v/>
          </cell>
          <cell r="AC38" t="str">
            <v/>
          </cell>
          <cell r="AD38" t="str">
            <v/>
          </cell>
          <cell r="AE38">
            <v>0</v>
          </cell>
          <cell r="AF38">
            <v>1</v>
          </cell>
          <cell r="AG38" t="str">
            <v/>
          </cell>
          <cell r="AH38" t="str">
            <v/>
          </cell>
          <cell r="AI38" t="str">
            <v/>
          </cell>
          <cell r="AJ38" t="str">
            <v/>
          </cell>
          <cell r="AK38" t="str">
            <v/>
          </cell>
          <cell r="AL38" t="str">
            <v/>
          </cell>
          <cell r="AM38">
            <v>0</v>
          </cell>
          <cell r="AN38">
            <v>1</v>
          </cell>
          <cell r="AO38" t="str">
            <v/>
          </cell>
          <cell r="AP38" t="str">
            <v/>
          </cell>
          <cell r="AQ38"/>
          <cell r="AR38" t="str">
            <v/>
          </cell>
          <cell r="AS38" t="str">
            <v/>
          </cell>
          <cell r="AT38" t="str">
            <v/>
          </cell>
          <cell r="AU38">
            <v>0</v>
          </cell>
          <cell r="AV38">
            <v>1</v>
          </cell>
          <cell r="AW38" t="str">
            <v/>
          </cell>
          <cell r="AX38" t="str">
            <v/>
          </cell>
          <cell r="AY38" t="str">
            <v/>
          </cell>
          <cell r="AZ38" t="str">
            <v/>
          </cell>
          <cell r="BA38" t="str">
            <v/>
          </cell>
          <cell r="BB38" t="str">
            <v/>
          </cell>
          <cell r="BC38">
            <v>0</v>
          </cell>
          <cell r="BD38">
            <v>1</v>
          </cell>
        </row>
        <row r="39">
          <cell r="B39" t="str">
            <v>Oi Masaya</v>
          </cell>
          <cell r="C39" t="str">
            <v>SMC CORPORATION OF AMERICA</v>
          </cell>
          <cell r="D39" t="str">
            <v>大井 昌哉</v>
          </cell>
          <cell r="E39" t="str">
            <v>Gold</v>
          </cell>
          <cell r="F39">
            <v>10.514285714285718</v>
          </cell>
          <cell r="G39"/>
          <cell r="H39"/>
          <cell r="I39">
            <v>84</v>
          </cell>
          <cell r="J39">
            <v>11</v>
          </cell>
          <cell r="K39" t="str">
            <v>73</v>
          </cell>
          <cell r="L39" t="str">
            <v>14</v>
          </cell>
          <cell r="M39" t="str">
            <v>12</v>
          </cell>
          <cell r="N39" t="str">
            <v/>
          </cell>
          <cell r="O39">
            <v>5</v>
          </cell>
          <cell r="P39">
            <v>5</v>
          </cell>
          <cell r="Q39" t="str">
            <v>93</v>
          </cell>
          <cell r="R39" t="str">
            <v>11</v>
          </cell>
          <cell r="S39" t="str">
            <v>82</v>
          </cell>
          <cell r="T39" t="str">
            <v>6</v>
          </cell>
          <cell r="U39" t="str">
            <v>12</v>
          </cell>
          <cell r="V39" t="str">
            <v/>
          </cell>
          <cell r="W39">
            <v>1</v>
          </cell>
          <cell r="X39">
            <v>6</v>
          </cell>
          <cell r="Y39" t="str">
            <v/>
          </cell>
          <cell r="Z39" t="str">
            <v/>
          </cell>
          <cell r="AA39" t="str">
            <v/>
          </cell>
          <cell r="AB39" t="str">
            <v/>
          </cell>
          <cell r="AC39" t="str">
            <v/>
          </cell>
          <cell r="AD39" t="str">
            <v/>
          </cell>
          <cell r="AE39">
            <v>0</v>
          </cell>
          <cell r="AF39">
            <v>6</v>
          </cell>
          <cell r="AG39" t="str">
            <v/>
          </cell>
          <cell r="AH39" t="str">
            <v/>
          </cell>
          <cell r="AI39" t="str">
            <v/>
          </cell>
          <cell r="AJ39" t="str">
            <v/>
          </cell>
          <cell r="AK39" t="str">
            <v/>
          </cell>
          <cell r="AL39" t="str">
            <v/>
          </cell>
          <cell r="AM39">
            <v>0</v>
          </cell>
          <cell r="AN39">
            <v>6</v>
          </cell>
          <cell r="AO39" t="str">
            <v/>
          </cell>
          <cell r="AP39" t="str">
            <v/>
          </cell>
          <cell r="AQ39" t="str">
            <v/>
          </cell>
          <cell r="AR39" t="str">
            <v/>
          </cell>
          <cell r="AS39" t="str">
            <v/>
          </cell>
          <cell r="AT39" t="str">
            <v/>
          </cell>
          <cell r="AU39">
            <v>0</v>
          </cell>
          <cell r="AV39">
            <v>6</v>
          </cell>
          <cell r="AW39" t="str">
            <v/>
          </cell>
          <cell r="AX39" t="str">
            <v/>
          </cell>
          <cell r="AY39" t="str">
            <v/>
          </cell>
          <cell r="AZ39" t="str">
            <v/>
          </cell>
          <cell r="BA39" t="str">
            <v/>
          </cell>
          <cell r="BB39" t="str">
            <v/>
          </cell>
          <cell r="BC39">
            <v>0</v>
          </cell>
          <cell r="BD39">
            <v>6</v>
          </cell>
        </row>
        <row r="40">
          <cell r="B40" t="str">
            <v>Okada Jun</v>
          </cell>
          <cell r="C40" t="str">
            <v>SUMITOMO CORPORATION OF AMERICAS</v>
          </cell>
          <cell r="D40" t="str">
            <v>岡田 純</v>
          </cell>
          <cell r="E40" t="str">
            <v>Gold</v>
          </cell>
          <cell r="F40">
            <v>18.742857142857144</v>
          </cell>
          <cell r="G40"/>
          <cell r="H40"/>
          <cell r="I40">
            <v>103</v>
          </cell>
          <cell r="J40">
            <v>19</v>
          </cell>
          <cell r="K40" t="str">
            <v>84</v>
          </cell>
          <cell r="L40" t="str">
            <v/>
          </cell>
          <cell r="M40" t="str">
            <v/>
          </cell>
          <cell r="N40" t="str">
            <v/>
          </cell>
          <cell r="O40">
            <v>1</v>
          </cell>
          <cell r="P40">
            <v>1</v>
          </cell>
          <cell r="Q40" t="str">
            <v/>
          </cell>
          <cell r="R40" t="str">
            <v/>
          </cell>
          <cell r="S40" t="str">
            <v/>
          </cell>
          <cell r="T40" t="str">
            <v/>
          </cell>
          <cell r="U40" t="str">
            <v/>
          </cell>
          <cell r="V40" t="str">
            <v/>
          </cell>
          <cell r="W40">
            <v>0</v>
          </cell>
          <cell r="X40">
            <v>1</v>
          </cell>
          <cell r="Y40" t="str">
            <v/>
          </cell>
          <cell r="Z40" t="str">
            <v/>
          </cell>
          <cell r="AA40" t="str">
            <v/>
          </cell>
          <cell r="AB40" t="str">
            <v/>
          </cell>
          <cell r="AC40" t="str">
            <v/>
          </cell>
          <cell r="AD40" t="str">
            <v/>
          </cell>
          <cell r="AE40">
            <v>0</v>
          </cell>
          <cell r="AF40">
            <v>1</v>
          </cell>
          <cell r="AG40" t="str">
            <v/>
          </cell>
          <cell r="AH40" t="str">
            <v/>
          </cell>
          <cell r="AI40" t="str">
            <v/>
          </cell>
          <cell r="AJ40" t="str">
            <v/>
          </cell>
          <cell r="AK40" t="str">
            <v/>
          </cell>
          <cell r="AL40" t="str">
            <v/>
          </cell>
          <cell r="AM40">
            <v>0</v>
          </cell>
          <cell r="AN40">
            <v>1</v>
          </cell>
          <cell r="AO40" t="str">
            <v/>
          </cell>
          <cell r="AP40" t="str">
            <v/>
          </cell>
          <cell r="AQ40" t="str">
            <v/>
          </cell>
          <cell r="AR40" t="str">
            <v/>
          </cell>
          <cell r="AS40" t="str">
            <v/>
          </cell>
          <cell r="AT40" t="str">
            <v/>
          </cell>
          <cell r="AU40">
            <v>0</v>
          </cell>
          <cell r="AV40">
            <v>1</v>
          </cell>
          <cell r="AW40" t="str">
            <v/>
          </cell>
          <cell r="AX40" t="str">
            <v/>
          </cell>
          <cell r="AY40" t="str">
            <v/>
          </cell>
          <cell r="AZ40" t="str">
            <v/>
          </cell>
          <cell r="BA40" t="str">
            <v/>
          </cell>
          <cell r="BB40" t="str">
            <v/>
          </cell>
          <cell r="BC40">
            <v>0</v>
          </cell>
          <cell r="BD40">
            <v>1</v>
          </cell>
        </row>
        <row r="41">
          <cell r="B41" t="str">
            <v>Oyanagi Tetsuya</v>
          </cell>
          <cell r="C41" t="str">
            <v>INDIVIDUAL</v>
          </cell>
          <cell r="D41" t="str">
            <v>小柳 哲哉</v>
          </cell>
          <cell r="E41" t="str">
            <v>Gold</v>
          </cell>
          <cell r="F41">
            <v>36</v>
          </cell>
          <cell r="G41"/>
          <cell r="H41"/>
          <cell r="I41" t="str">
            <v/>
          </cell>
          <cell r="J41" t="str">
            <v/>
          </cell>
          <cell r="K41" t="str">
            <v/>
          </cell>
          <cell r="L41" t="str">
            <v/>
          </cell>
          <cell r="M41" t="str">
            <v/>
          </cell>
          <cell r="N41" t="str">
            <v/>
          </cell>
          <cell r="O41">
            <v>0</v>
          </cell>
          <cell r="P41">
            <v>0</v>
          </cell>
          <cell r="Q41" t="str">
            <v/>
          </cell>
          <cell r="R41" t="str">
            <v/>
          </cell>
          <cell r="S41" t="str">
            <v/>
          </cell>
          <cell r="T41" t="str">
            <v/>
          </cell>
          <cell r="U41" t="str">
            <v/>
          </cell>
          <cell r="V41" t="str">
            <v/>
          </cell>
          <cell r="W41">
            <v>0</v>
          </cell>
          <cell r="X41">
            <v>0</v>
          </cell>
          <cell r="Y41" t="str">
            <v/>
          </cell>
          <cell r="Z41" t="str">
            <v/>
          </cell>
          <cell r="AA41" t="str">
            <v/>
          </cell>
          <cell r="AB41" t="str">
            <v/>
          </cell>
          <cell r="AC41" t="str">
            <v/>
          </cell>
          <cell r="AD41" t="str">
            <v/>
          </cell>
          <cell r="AE41">
            <v>0</v>
          </cell>
          <cell r="AF41">
            <v>0</v>
          </cell>
          <cell r="AG41" t="str">
            <v/>
          </cell>
          <cell r="AH41" t="str">
            <v/>
          </cell>
          <cell r="AI41" t="str">
            <v/>
          </cell>
          <cell r="AJ41" t="str">
            <v/>
          </cell>
          <cell r="AK41" t="str">
            <v/>
          </cell>
          <cell r="AL41" t="str">
            <v/>
          </cell>
          <cell r="AM41">
            <v>0</v>
          </cell>
          <cell r="AN41">
            <v>0</v>
          </cell>
          <cell r="AO41" t="str">
            <v/>
          </cell>
          <cell r="AP41" t="str">
            <v/>
          </cell>
          <cell r="AQ41" t="str">
            <v/>
          </cell>
          <cell r="AR41" t="str">
            <v/>
          </cell>
          <cell r="AS41" t="str">
            <v/>
          </cell>
          <cell r="AT41" t="str">
            <v/>
          </cell>
          <cell r="AU41">
            <v>0</v>
          </cell>
          <cell r="AV41">
            <v>0</v>
          </cell>
          <cell r="AW41" t="str">
            <v/>
          </cell>
          <cell r="AX41" t="str">
            <v/>
          </cell>
          <cell r="AY41" t="str">
            <v/>
          </cell>
          <cell r="AZ41" t="str">
            <v/>
          </cell>
          <cell r="BA41" t="str">
            <v/>
          </cell>
          <cell r="BB41" t="str">
            <v/>
          </cell>
          <cell r="BC41">
            <v>0</v>
          </cell>
          <cell r="BD41">
            <v>0</v>
          </cell>
        </row>
        <row r="42">
          <cell r="B42" t="str">
            <v>Ray Anthony</v>
          </cell>
          <cell r="C42" t="str">
            <v>RAY LAW INTERNATIONAL, P.C.</v>
          </cell>
          <cell r="D42" t="str">
            <v>ﾚｲ ｱﾝｿﾆｰ</v>
          </cell>
          <cell r="E42" t="str">
            <v>Gold</v>
          </cell>
          <cell r="F42">
            <v>36</v>
          </cell>
          <cell r="G42"/>
          <cell r="H42"/>
          <cell r="I42" t="str">
            <v/>
          </cell>
          <cell r="J42" t="str">
            <v/>
          </cell>
          <cell r="K42" t="str">
            <v/>
          </cell>
          <cell r="L42" t="str">
            <v/>
          </cell>
          <cell r="M42" t="str">
            <v/>
          </cell>
          <cell r="N42" t="str">
            <v/>
          </cell>
          <cell r="O42">
            <v>0</v>
          </cell>
          <cell r="P42">
            <v>0</v>
          </cell>
          <cell r="Q42" t="str">
            <v/>
          </cell>
          <cell r="R42" t="str">
            <v/>
          </cell>
          <cell r="S42" t="str">
            <v/>
          </cell>
          <cell r="T42" t="str">
            <v/>
          </cell>
          <cell r="U42" t="str">
            <v/>
          </cell>
          <cell r="V42" t="str">
            <v/>
          </cell>
          <cell r="W42">
            <v>0</v>
          </cell>
          <cell r="X42">
            <v>0</v>
          </cell>
          <cell r="Y42" t="str">
            <v>120</v>
          </cell>
          <cell r="Z42" t="str">
            <v>36</v>
          </cell>
          <cell r="AA42" t="str">
            <v>84</v>
          </cell>
          <cell r="AB42" t="str">
            <v/>
          </cell>
          <cell r="AC42" t="str">
            <v/>
          </cell>
          <cell r="AD42" t="str">
            <v/>
          </cell>
          <cell r="AE42">
            <v>1</v>
          </cell>
          <cell r="AF42">
            <v>1</v>
          </cell>
          <cell r="AG42" t="str">
            <v/>
          </cell>
          <cell r="AH42" t="str">
            <v/>
          </cell>
          <cell r="AI42" t="str">
            <v/>
          </cell>
          <cell r="AJ42" t="str">
            <v/>
          </cell>
          <cell r="AK42" t="str">
            <v/>
          </cell>
          <cell r="AL42" t="str">
            <v/>
          </cell>
          <cell r="AM42">
            <v>0</v>
          </cell>
          <cell r="AN42">
            <v>1</v>
          </cell>
          <cell r="AO42" t="str">
            <v/>
          </cell>
          <cell r="AP42" t="str">
            <v/>
          </cell>
          <cell r="AQ42" t="str">
            <v/>
          </cell>
          <cell r="AR42" t="str">
            <v/>
          </cell>
          <cell r="AS42" t="str">
            <v/>
          </cell>
          <cell r="AT42" t="str">
            <v/>
          </cell>
          <cell r="AU42">
            <v>0</v>
          </cell>
          <cell r="AV42">
            <v>1</v>
          </cell>
          <cell r="AW42" t="str">
            <v/>
          </cell>
          <cell r="AX42" t="str">
            <v/>
          </cell>
          <cell r="AY42" t="str">
            <v/>
          </cell>
          <cell r="AZ42" t="str">
            <v/>
          </cell>
          <cell r="BA42" t="str">
            <v/>
          </cell>
          <cell r="BB42" t="str">
            <v/>
          </cell>
          <cell r="BC42">
            <v>0</v>
          </cell>
          <cell r="BD42">
            <v>1</v>
          </cell>
        </row>
        <row r="43">
          <cell r="B43" t="str">
            <v>Saito Ikuma</v>
          </cell>
          <cell r="C43" t="str">
            <v>CHIYODA INTEGRE OF AMERICA, INC.</v>
          </cell>
          <cell r="D43" t="str">
            <v>齋藤 育真</v>
          </cell>
          <cell r="E43" t="str">
            <v>Gold</v>
          </cell>
          <cell r="F43">
            <v>33</v>
          </cell>
          <cell r="G43" t="str">
            <v>31→33</v>
          </cell>
          <cell r="H43"/>
          <cell r="I43">
            <v>103</v>
          </cell>
          <cell r="J43">
            <v>31</v>
          </cell>
          <cell r="K43" t="str">
            <v>72</v>
          </cell>
          <cell r="L43" t="str">
            <v>3,11</v>
          </cell>
          <cell r="M43" t="str">
            <v>3</v>
          </cell>
          <cell r="N43" t="str">
            <v/>
          </cell>
          <cell r="O43">
            <v>6</v>
          </cell>
          <cell r="P43">
            <v>6</v>
          </cell>
          <cell r="Q43" t="str">
            <v>119</v>
          </cell>
          <cell r="R43" t="str">
            <v>31</v>
          </cell>
          <cell r="S43" t="str">
            <v>88</v>
          </cell>
          <cell r="T43" t="str">
            <v/>
          </cell>
          <cell r="U43" t="str">
            <v/>
          </cell>
          <cell r="V43" t="str">
            <v/>
          </cell>
          <cell r="W43">
            <v>1</v>
          </cell>
          <cell r="X43">
            <v>7</v>
          </cell>
          <cell r="Y43" t="str">
            <v>127</v>
          </cell>
          <cell r="Z43" t="str">
            <v>31</v>
          </cell>
          <cell r="AA43" t="str">
            <v>96</v>
          </cell>
          <cell r="AB43" t="str">
            <v/>
          </cell>
          <cell r="AC43" t="str">
            <v/>
          </cell>
          <cell r="AD43" t="str">
            <v/>
          </cell>
          <cell r="AE43">
            <v>1</v>
          </cell>
          <cell r="AF43">
            <v>8</v>
          </cell>
          <cell r="AG43" t="str">
            <v>0</v>
          </cell>
          <cell r="AH43" t="str">
            <v>33</v>
          </cell>
          <cell r="AI43" t="str">
            <v>-33</v>
          </cell>
          <cell r="AJ43" t="str">
            <v/>
          </cell>
          <cell r="AK43" t="str">
            <v/>
          </cell>
          <cell r="AL43" t="str">
            <v/>
          </cell>
          <cell r="AM43">
            <v>1</v>
          </cell>
          <cell r="AN43">
            <v>9</v>
          </cell>
          <cell r="AO43" t="str">
            <v/>
          </cell>
          <cell r="AP43" t="str">
            <v/>
          </cell>
          <cell r="AQ43" t="str">
            <v/>
          </cell>
          <cell r="AR43" t="str">
            <v/>
          </cell>
          <cell r="AS43" t="str">
            <v/>
          </cell>
          <cell r="AT43" t="str">
            <v/>
          </cell>
          <cell r="AU43">
            <v>0</v>
          </cell>
          <cell r="AV43">
            <v>9</v>
          </cell>
          <cell r="AW43" t="str">
            <v/>
          </cell>
          <cell r="AX43" t="str">
            <v/>
          </cell>
          <cell r="AY43" t="str">
            <v/>
          </cell>
          <cell r="AZ43" t="str">
            <v/>
          </cell>
          <cell r="BA43" t="str">
            <v/>
          </cell>
          <cell r="BB43" t="str">
            <v/>
          </cell>
          <cell r="BC43">
            <v>0</v>
          </cell>
          <cell r="BD43">
            <v>9</v>
          </cell>
        </row>
        <row r="44">
          <cell r="B44" t="str">
            <v>Sakai Tatsuya</v>
          </cell>
          <cell r="C44" t="str">
            <v>ROHM SEMICONDUCTOR U.S.A.,LLC</v>
          </cell>
          <cell r="D44" t="str">
            <v>坂井 達弥</v>
          </cell>
          <cell r="E44" t="str">
            <v>Gold</v>
          </cell>
          <cell r="F44">
            <v>32</v>
          </cell>
          <cell r="G44" t="str">
            <v>New→32</v>
          </cell>
          <cell r="H44"/>
          <cell r="I44">
            <v>119</v>
          </cell>
          <cell r="J44" t="str">
            <v>New-1</v>
          </cell>
          <cell r="K44" t="str">
            <v/>
          </cell>
          <cell r="L44" t="str">
            <v/>
          </cell>
          <cell r="M44" t="str">
            <v/>
          </cell>
          <cell r="N44" t="str">
            <v/>
          </cell>
          <cell r="O44">
            <v>1</v>
          </cell>
          <cell r="P44">
            <v>1</v>
          </cell>
          <cell r="Q44" t="str">
            <v>123</v>
          </cell>
          <cell r="R44" t="str">
            <v>New-2</v>
          </cell>
          <cell r="S44" t="str">
            <v/>
          </cell>
          <cell r="T44" t="str">
            <v/>
          </cell>
          <cell r="U44" t="str">
            <v/>
          </cell>
          <cell r="V44" t="str">
            <v/>
          </cell>
          <cell r="W44">
            <v>1</v>
          </cell>
          <cell r="X44">
            <v>2</v>
          </cell>
          <cell r="Y44" t="str">
            <v>105</v>
          </cell>
          <cell r="Z44" t="str">
            <v>32</v>
          </cell>
          <cell r="AA44" t="str">
            <v>73</v>
          </cell>
          <cell r="AB44" t="str">
            <v/>
          </cell>
          <cell r="AC44" t="str">
            <v/>
          </cell>
          <cell r="AD44" t="str">
            <v/>
          </cell>
          <cell r="AE44">
            <v>5</v>
          </cell>
          <cell r="AF44">
            <v>7</v>
          </cell>
          <cell r="AG44" t="str">
            <v/>
          </cell>
          <cell r="AH44" t="str">
            <v/>
          </cell>
          <cell r="AI44" t="str">
            <v/>
          </cell>
          <cell r="AJ44" t="str">
            <v/>
          </cell>
          <cell r="AK44" t="str">
            <v/>
          </cell>
          <cell r="AL44" t="str">
            <v/>
          </cell>
          <cell r="AM44">
            <v>0</v>
          </cell>
          <cell r="AN44">
            <v>7</v>
          </cell>
          <cell r="AO44" t="str">
            <v/>
          </cell>
          <cell r="AP44" t="str">
            <v/>
          </cell>
          <cell r="AQ44" t="str">
            <v/>
          </cell>
          <cell r="AR44" t="str">
            <v/>
          </cell>
          <cell r="AS44" t="str">
            <v/>
          </cell>
          <cell r="AT44" t="str">
            <v/>
          </cell>
          <cell r="AU44">
            <v>0</v>
          </cell>
          <cell r="AV44">
            <v>7</v>
          </cell>
          <cell r="AW44" t="str">
            <v/>
          </cell>
          <cell r="AX44" t="str">
            <v/>
          </cell>
          <cell r="AY44" t="str">
            <v/>
          </cell>
          <cell r="AZ44" t="str">
            <v/>
          </cell>
          <cell r="BA44" t="str">
            <v/>
          </cell>
          <cell r="BB44" t="str">
            <v/>
          </cell>
          <cell r="BC44">
            <v>0</v>
          </cell>
          <cell r="BD44">
            <v>7</v>
          </cell>
        </row>
        <row r="45">
          <cell r="B45" t="str">
            <v>Sato Junichi</v>
          </cell>
          <cell r="C45" t="str">
            <v>DIJET INC.</v>
          </cell>
          <cell r="D45" t="str">
            <v>佐藤 潤一</v>
          </cell>
          <cell r="E45" t="str">
            <v>Gold</v>
          </cell>
          <cell r="F45">
            <v>21</v>
          </cell>
          <cell r="G45" t="str">
            <v>New→21</v>
          </cell>
          <cell r="H45"/>
          <cell r="I45">
            <v>103</v>
          </cell>
          <cell r="J45" t="str">
            <v>New-1</v>
          </cell>
          <cell r="K45" t="str">
            <v/>
          </cell>
          <cell r="L45" t="str">
            <v/>
          </cell>
          <cell r="M45" t="str">
            <v/>
          </cell>
          <cell r="N45" t="str">
            <v/>
          </cell>
          <cell r="O45">
            <v>1</v>
          </cell>
          <cell r="P45">
            <v>1</v>
          </cell>
          <cell r="Q45" t="str">
            <v/>
          </cell>
          <cell r="R45" t="str">
            <v/>
          </cell>
          <cell r="S45" t="str">
            <v/>
          </cell>
          <cell r="T45" t="str">
            <v/>
          </cell>
          <cell r="U45" t="str">
            <v/>
          </cell>
          <cell r="V45" t="str">
            <v/>
          </cell>
          <cell r="W45">
            <v>0</v>
          </cell>
          <cell r="X45">
            <v>1</v>
          </cell>
          <cell r="Y45" t="str">
            <v>107</v>
          </cell>
          <cell r="Z45" t="str">
            <v>New-2</v>
          </cell>
          <cell r="AA45" t="str">
            <v/>
          </cell>
          <cell r="AB45" t="str">
            <v/>
          </cell>
          <cell r="AC45" t="str">
            <v/>
          </cell>
          <cell r="AD45" t="str">
            <v/>
          </cell>
          <cell r="AE45">
            <v>1</v>
          </cell>
          <cell r="AF45">
            <v>2</v>
          </cell>
          <cell r="AG45" t="str">
            <v>0</v>
          </cell>
          <cell r="AH45" t="str">
            <v>21</v>
          </cell>
          <cell r="AI45" t="str">
            <v>-21</v>
          </cell>
          <cell r="AJ45" t="str">
            <v/>
          </cell>
          <cell r="AK45" t="str">
            <v/>
          </cell>
          <cell r="AL45" t="str">
            <v/>
          </cell>
          <cell r="AM45">
            <v>1</v>
          </cell>
          <cell r="AN45">
            <v>3</v>
          </cell>
          <cell r="AO45" t="str">
            <v/>
          </cell>
          <cell r="AP45" t="str">
            <v/>
          </cell>
          <cell r="AQ45" t="str">
            <v/>
          </cell>
          <cell r="AR45" t="str">
            <v/>
          </cell>
          <cell r="AS45" t="str">
            <v/>
          </cell>
          <cell r="AT45" t="str">
            <v/>
          </cell>
          <cell r="AU45">
            <v>0</v>
          </cell>
          <cell r="AV45">
            <v>3</v>
          </cell>
          <cell r="AW45" t="str">
            <v/>
          </cell>
          <cell r="AX45" t="str">
            <v/>
          </cell>
          <cell r="AY45" t="str">
            <v/>
          </cell>
          <cell r="AZ45" t="str">
            <v/>
          </cell>
          <cell r="BA45" t="str">
            <v/>
          </cell>
          <cell r="BB45" t="str">
            <v/>
          </cell>
          <cell r="BC45">
            <v>0</v>
          </cell>
          <cell r="BD45">
            <v>3</v>
          </cell>
        </row>
        <row r="46">
          <cell r="B46" t="str">
            <v>Shinozuka Kevin</v>
          </cell>
          <cell r="C46" t="str">
            <v>CELANESE CORPORATION</v>
          </cell>
          <cell r="D46" t="str">
            <v>篠塚 和明</v>
          </cell>
          <cell r="E46" t="str">
            <v>Blue</v>
          </cell>
          <cell r="F46">
            <v>16.639999999999997</v>
          </cell>
          <cell r="G46"/>
          <cell r="H46"/>
          <cell r="I46">
            <v>90</v>
          </cell>
          <cell r="J46">
            <v>17</v>
          </cell>
          <cell r="K46" t="str">
            <v>73</v>
          </cell>
          <cell r="L46" t="str">
            <v/>
          </cell>
          <cell r="M46" t="str">
            <v/>
          </cell>
          <cell r="N46" t="str">
            <v/>
          </cell>
          <cell r="O46">
            <v>4</v>
          </cell>
          <cell r="P46">
            <v>4</v>
          </cell>
          <cell r="Q46" t="str">
            <v>90</v>
          </cell>
          <cell r="R46" t="str">
            <v>17</v>
          </cell>
          <cell r="S46" t="str">
            <v>73</v>
          </cell>
          <cell r="T46" t="str">
            <v/>
          </cell>
          <cell r="U46" t="str">
            <v/>
          </cell>
          <cell r="V46" t="str">
            <v>B8</v>
          </cell>
          <cell r="W46">
            <v>9</v>
          </cell>
          <cell r="X46">
            <v>13</v>
          </cell>
          <cell r="Y46" t="str">
            <v>90</v>
          </cell>
          <cell r="Z46" t="str">
            <v>17</v>
          </cell>
          <cell r="AA46" t="str">
            <v>73</v>
          </cell>
          <cell r="AB46" t="str">
            <v>5, 10</v>
          </cell>
          <cell r="AC46" t="str">
            <v/>
          </cell>
          <cell r="AD46" t="str">
            <v/>
          </cell>
          <cell r="AE46">
            <v>8</v>
          </cell>
          <cell r="AF46">
            <v>21</v>
          </cell>
          <cell r="AG46" t="str">
            <v>0</v>
          </cell>
          <cell r="AH46" t="str">
            <v>17</v>
          </cell>
          <cell r="AI46" t="str">
            <v>-17</v>
          </cell>
          <cell r="AJ46" t="str">
            <v/>
          </cell>
          <cell r="AK46" t="str">
            <v/>
          </cell>
          <cell r="AL46" t="str">
            <v/>
          </cell>
          <cell r="AM46">
            <v>10</v>
          </cell>
          <cell r="AN46">
            <v>31</v>
          </cell>
          <cell r="AO46" t="str">
            <v/>
          </cell>
          <cell r="AP46" t="str">
            <v/>
          </cell>
          <cell r="AQ46" t="str">
            <v/>
          </cell>
          <cell r="AR46" t="str">
            <v/>
          </cell>
          <cell r="AS46" t="str">
            <v/>
          </cell>
          <cell r="AT46" t="str">
            <v/>
          </cell>
          <cell r="AU46">
            <v>0</v>
          </cell>
          <cell r="AV46">
            <v>31</v>
          </cell>
          <cell r="AW46" t="str">
            <v/>
          </cell>
          <cell r="AX46" t="str">
            <v/>
          </cell>
          <cell r="AY46" t="str">
            <v/>
          </cell>
          <cell r="AZ46" t="str">
            <v/>
          </cell>
          <cell r="BA46" t="str">
            <v/>
          </cell>
          <cell r="BB46" t="str">
            <v/>
          </cell>
          <cell r="BC46">
            <v>0</v>
          </cell>
          <cell r="BD46">
            <v>31</v>
          </cell>
        </row>
        <row r="47">
          <cell r="B47" t="str">
            <v>Sugawa Masako</v>
          </cell>
          <cell r="C47" t="str">
            <v>IACE TRAVEL</v>
          </cell>
          <cell r="D47" t="str">
            <v>須川 雅子</v>
          </cell>
          <cell r="E47" t="str">
            <v>Green</v>
          </cell>
          <cell r="F47">
            <v>35.771428571428565</v>
          </cell>
          <cell r="G47"/>
          <cell r="H47"/>
          <cell r="I47">
            <v>111</v>
          </cell>
          <cell r="J47">
            <v>36</v>
          </cell>
          <cell r="K47" t="str">
            <v>75</v>
          </cell>
          <cell r="L47" t="str">
            <v/>
          </cell>
          <cell r="M47" t="str">
            <v/>
          </cell>
          <cell r="N47" t="str">
            <v/>
          </cell>
          <cell r="O47">
            <v>1</v>
          </cell>
          <cell r="P47">
            <v>1</v>
          </cell>
          <cell r="Q47" t="str">
            <v>123</v>
          </cell>
          <cell r="R47" t="str">
            <v>36</v>
          </cell>
          <cell r="S47" t="str">
            <v>87</v>
          </cell>
          <cell r="T47" t="str">
            <v/>
          </cell>
          <cell r="U47" t="str">
            <v/>
          </cell>
          <cell r="V47" t="str">
            <v/>
          </cell>
          <cell r="W47">
            <v>1</v>
          </cell>
          <cell r="X47">
            <v>2</v>
          </cell>
          <cell r="Y47" t="str">
            <v>121</v>
          </cell>
          <cell r="Z47" t="str">
            <v>36</v>
          </cell>
          <cell r="AA47" t="str">
            <v>85</v>
          </cell>
          <cell r="AB47" t="str">
            <v/>
          </cell>
          <cell r="AC47" t="str">
            <v/>
          </cell>
          <cell r="AD47" t="str">
            <v/>
          </cell>
          <cell r="AE47">
            <v>1</v>
          </cell>
          <cell r="AF47">
            <v>3</v>
          </cell>
          <cell r="AG47" t="str">
            <v>0</v>
          </cell>
          <cell r="AH47" t="str">
            <v>36</v>
          </cell>
          <cell r="AI47" t="str">
            <v>-36</v>
          </cell>
          <cell r="AJ47" t="str">
            <v/>
          </cell>
          <cell r="AK47" t="str">
            <v/>
          </cell>
          <cell r="AL47" t="str">
            <v/>
          </cell>
          <cell r="AM47">
            <v>1</v>
          </cell>
          <cell r="AN47">
            <v>4</v>
          </cell>
          <cell r="AO47" t="str">
            <v/>
          </cell>
          <cell r="AP47" t="str">
            <v/>
          </cell>
          <cell r="AQ47" t="str">
            <v/>
          </cell>
          <cell r="AR47" t="str">
            <v/>
          </cell>
          <cell r="AS47" t="str">
            <v/>
          </cell>
          <cell r="AT47" t="str">
            <v/>
          </cell>
          <cell r="AU47">
            <v>0</v>
          </cell>
          <cell r="AV47">
            <v>4</v>
          </cell>
          <cell r="AW47" t="str">
            <v/>
          </cell>
          <cell r="AX47" t="str">
            <v/>
          </cell>
          <cell r="AY47" t="str">
            <v/>
          </cell>
          <cell r="AZ47" t="str">
            <v/>
          </cell>
          <cell r="BA47" t="str">
            <v/>
          </cell>
          <cell r="BB47" t="str">
            <v/>
          </cell>
          <cell r="BC47">
            <v>0</v>
          </cell>
          <cell r="BD47">
            <v>4</v>
          </cell>
        </row>
        <row r="48">
          <cell r="B48" t="str">
            <v>Sugimoto Satoshi</v>
          </cell>
          <cell r="C48" t="str">
            <v>CHIYODA INTEGRE OF AMERICA, INC.</v>
          </cell>
          <cell r="D48" t="str">
            <v>杉本 聡</v>
          </cell>
          <cell r="E48" t="str">
            <v>Gold</v>
          </cell>
          <cell r="F48">
            <v>21.6</v>
          </cell>
          <cell r="G48"/>
          <cell r="H48"/>
          <cell r="I48" t="str">
            <v/>
          </cell>
          <cell r="J48" t="str">
            <v/>
          </cell>
          <cell r="K48" t="str">
            <v/>
          </cell>
          <cell r="L48" t="str">
            <v/>
          </cell>
          <cell r="M48" t="str">
            <v/>
          </cell>
          <cell r="N48" t="str">
            <v/>
          </cell>
          <cell r="O48">
            <v>0</v>
          </cell>
          <cell r="P48">
            <v>0</v>
          </cell>
          <cell r="Q48" t="str">
            <v/>
          </cell>
          <cell r="R48" t="str">
            <v/>
          </cell>
          <cell r="S48" t="str">
            <v/>
          </cell>
          <cell r="T48" t="str">
            <v/>
          </cell>
          <cell r="U48" t="str">
            <v/>
          </cell>
          <cell r="V48" t="str">
            <v/>
          </cell>
          <cell r="W48">
            <v>0</v>
          </cell>
          <cell r="X48">
            <v>0</v>
          </cell>
          <cell r="Y48" t="str">
            <v>98</v>
          </cell>
          <cell r="Z48" t="str">
            <v>22</v>
          </cell>
          <cell r="AA48" t="str">
            <v>76</v>
          </cell>
          <cell r="AB48" t="str">
            <v/>
          </cell>
          <cell r="AC48" t="str">
            <v/>
          </cell>
          <cell r="AD48" t="str">
            <v/>
          </cell>
          <cell r="AE48">
            <v>1</v>
          </cell>
          <cell r="AF48">
            <v>1</v>
          </cell>
          <cell r="AG48" t="str">
            <v>0</v>
          </cell>
          <cell r="AH48" t="str">
            <v>22</v>
          </cell>
          <cell r="AI48" t="str">
            <v>-22</v>
          </cell>
          <cell r="AJ48" t="str">
            <v/>
          </cell>
          <cell r="AK48" t="str">
            <v/>
          </cell>
          <cell r="AL48" t="str">
            <v/>
          </cell>
          <cell r="AM48">
            <v>12</v>
          </cell>
          <cell r="AN48">
            <v>13</v>
          </cell>
          <cell r="AO48" t="str">
            <v/>
          </cell>
          <cell r="AP48" t="str">
            <v/>
          </cell>
          <cell r="AQ48" t="str">
            <v/>
          </cell>
          <cell r="AR48" t="str">
            <v/>
          </cell>
          <cell r="AS48" t="str">
            <v/>
          </cell>
          <cell r="AT48" t="str">
            <v/>
          </cell>
          <cell r="AU48">
            <v>0</v>
          </cell>
          <cell r="AV48">
            <v>13</v>
          </cell>
          <cell r="AW48" t="str">
            <v/>
          </cell>
          <cell r="AX48" t="str">
            <v/>
          </cell>
          <cell r="AY48" t="str">
            <v/>
          </cell>
          <cell r="AZ48" t="str">
            <v/>
          </cell>
          <cell r="BA48" t="str">
            <v/>
          </cell>
          <cell r="BB48" t="str">
            <v/>
          </cell>
          <cell r="BC48">
            <v>0</v>
          </cell>
          <cell r="BD48">
            <v>13</v>
          </cell>
        </row>
        <row r="49">
          <cell r="B49" t="str">
            <v>Sugita Shuichi</v>
          </cell>
          <cell r="C49" t="str">
            <v>KOBE STEEL USA INC.</v>
          </cell>
          <cell r="D49" t="str">
            <v>杉田 修一</v>
          </cell>
          <cell r="E49" t="str">
            <v>Gold</v>
          </cell>
          <cell r="F49">
            <v>13.653333333333331</v>
          </cell>
          <cell r="G49"/>
          <cell r="H49"/>
          <cell r="I49" t="str">
            <v/>
          </cell>
          <cell r="J49" t="str">
            <v/>
          </cell>
          <cell r="K49" t="str">
            <v/>
          </cell>
          <cell r="L49" t="str">
            <v/>
          </cell>
          <cell r="M49" t="str">
            <v/>
          </cell>
          <cell r="N49" t="str">
            <v/>
          </cell>
          <cell r="O49">
            <v>0</v>
          </cell>
          <cell r="P49">
            <v>0</v>
          </cell>
          <cell r="Q49" t="str">
            <v/>
          </cell>
          <cell r="R49" t="str">
            <v/>
          </cell>
          <cell r="S49" t="str">
            <v/>
          </cell>
          <cell r="T49" t="str">
            <v/>
          </cell>
          <cell r="U49" t="str">
            <v/>
          </cell>
          <cell r="V49" t="str">
            <v/>
          </cell>
          <cell r="W49">
            <v>0</v>
          </cell>
          <cell r="X49">
            <v>0</v>
          </cell>
          <cell r="Y49" t="str">
            <v/>
          </cell>
          <cell r="Z49" t="str">
            <v/>
          </cell>
          <cell r="AA49" t="str">
            <v/>
          </cell>
          <cell r="AB49" t="str">
            <v/>
          </cell>
          <cell r="AC49" t="str">
            <v/>
          </cell>
          <cell r="AD49" t="str">
            <v/>
          </cell>
          <cell r="AE49">
            <v>0</v>
          </cell>
          <cell r="AF49">
            <v>0</v>
          </cell>
          <cell r="AG49" t="str">
            <v/>
          </cell>
          <cell r="AH49" t="str">
            <v/>
          </cell>
          <cell r="AI49" t="str">
            <v/>
          </cell>
          <cell r="AJ49" t="str">
            <v/>
          </cell>
          <cell r="AK49" t="str">
            <v/>
          </cell>
          <cell r="AL49" t="str">
            <v/>
          </cell>
          <cell r="AM49">
            <v>0</v>
          </cell>
          <cell r="AN49">
            <v>0</v>
          </cell>
          <cell r="AO49" t="str">
            <v/>
          </cell>
          <cell r="AP49" t="str">
            <v/>
          </cell>
          <cell r="AQ49" t="str">
            <v/>
          </cell>
          <cell r="AR49" t="str">
            <v/>
          </cell>
          <cell r="AS49" t="str">
            <v/>
          </cell>
          <cell r="AT49" t="str">
            <v/>
          </cell>
          <cell r="AU49">
            <v>0</v>
          </cell>
          <cell r="AV49">
            <v>0</v>
          </cell>
          <cell r="AW49" t="str">
            <v/>
          </cell>
          <cell r="AX49" t="str">
            <v/>
          </cell>
          <cell r="AY49" t="str">
            <v/>
          </cell>
          <cell r="AZ49" t="str">
            <v/>
          </cell>
          <cell r="BA49" t="str">
            <v/>
          </cell>
          <cell r="BB49" t="str">
            <v/>
          </cell>
          <cell r="BC49">
            <v>0</v>
          </cell>
          <cell r="BD49">
            <v>0</v>
          </cell>
        </row>
        <row r="50">
          <cell r="B50" t="str">
            <v>Takagi Ken</v>
          </cell>
          <cell r="C50" t="str">
            <v>HULFT, INC.</v>
          </cell>
          <cell r="D50" t="str">
            <v>高木 健</v>
          </cell>
          <cell r="E50" t="str">
            <v>Gold</v>
          </cell>
          <cell r="F50">
            <v>20</v>
          </cell>
          <cell r="G50"/>
          <cell r="H50"/>
          <cell r="I50">
            <v>90</v>
          </cell>
          <cell r="J50">
            <v>18</v>
          </cell>
          <cell r="K50" t="str">
            <v>72</v>
          </cell>
          <cell r="L50" t="str">
            <v/>
          </cell>
          <cell r="M50" t="str">
            <v>14</v>
          </cell>
          <cell r="N50" t="str">
            <v/>
          </cell>
          <cell r="O50">
            <v>7</v>
          </cell>
          <cell r="P50">
            <v>7</v>
          </cell>
          <cell r="Q50" t="str">
            <v/>
          </cell>
          <cell r="R50" t="str">
            <v/>
          </cell>
          <cell r="S50" t="str">
            <v/>
          </cell>
          <cell r="T50" t="str">
            <v/>
          </cell>
          <cell r="U50" t="str">
            <v/>
          </cell>
          <cell r="V50" t="str">
            <v/>
          </cell>
          <cell r="W50">
            <v>0</v>
          </cell>
          <cell r="X50">
            <v>7</v>
          </cell>
          <cell r="Y50" t="str">
            <v>98</v>
          </cell>
          <cell r="Z50" t="str">
            <v>18</v>
          </cell>
          <cell r="AA50" t="str">
            <v>80</v>
          </cell>
          <cell r="AB50" t="str">
            <v/>
          </cell>
          <cell r="AC50" t="str">
            <v/>
          </cell>
          <cell r="AD50" t="str">
            <v/>
          </cell>
          <cell r="AE50">
            <v>1</v>
          </cell>
          <cell r="AF50">
            <v>8</v>
          </cell>
          <cell r="AG50" t="str">
            <v/>
          </cell>
          <cell r="AH50" t="str">
            <v/>
          </cell>
          <cell r="AI50" t="str">
            <v/>
          </cell>
          <cell r="AJ50" t="str">
            <v/>
          </cell>
          <cell r="AK50" t="str">
            <v/>
          </cell>
          <cell r="AL50" t="str">
            <v/>
          </cell>
          <cell r="AM50">
            <v>0</v>
          </cell>
          <cell r="AN50">
            <v>8</v>
          </cell>
          <cell r="AO50" t="str">
            <v/>
          </cell>
          <cell r="AP50" t="str">
            <v/>
          </cell>
          <cell r="AQ50" t="str">
            <v/>
          </cell>
          <cell r="AR50" t="str">
            <v/>
          </cell>
          <cell r="AS50" t="str">
            <v/>
          </cell>
          <cell r="AT50" t="str">
            <v/>
          </cell>
          <cell r="AU50">
            <v>0</v>
          </cell>
          <cell r="AV50">
            <v>8</v>
          </cell>
          <cell r="AW50" t="str">
            <v/>
          </cell>
          <cell r="AX50" t="str">
            <v/>
          </cell>
          <cell r="AY50" t="str">
            <v/>
          </cell>
          <cell r="AZ50" t="str">
            <v/>
          </cell>
          <cell r="BA50" t="str">
            <v/>
          </cell>
          <cell r="BB50" t="str">
            <v/>
          </cell>
          <cell r="BC50">
            <v>0</v>
          </cell>
          <cell r="BD50">
            <v>8</v>
          </cell>
        </row>
        <row r="51">
          <cell r="B51" t="str">
            <v>Tanaka Michio</v>
          </cell>
          <cell r="C51" t="str">
            <v>SENSHU ELECTRIC AMERICA, INC.</v>
          </cell>
          <cell r="D51" t="str">
            <v>田中 道夫</v>
          </cell>
          <cell r="E51" t="str">
            <v>Gold</v>
          </cell>
          <cell r="F51">
            <v>22</v>
          </cell>
          <cell r="G51" t="str">
            <v>New→22</v>
          </cell>
          <cell r="H51"/>
          <cell r="I51">
            <v>107</v>
          </cell>
          <cell r="J51" t="str">
            <v>New-1</v>
          </cell>
          <cell r="K51" t="str">
            <v/>
          </cell>
          <cell r="L51" t="str">
            <v/>
          </cell>
          <cell r="M51" t="str">
            <v/>
          </cell>
          <cell r="N51" t="str">
            <v/>
          </cell>
          <cell r="O51">
            <v>1</v>
          </cell>
          <cell r="P51">
            <v>1</v>
          </cell>
          <cell r="Q51" t="str">
            <v>104</v>
          </cell>
          <cell r="R51" t="str">
            <v>New-2</v>
          </cell>
          <cell r="S51" t="str">
            <v/>
          </cell>
          <cell r="T51" t="str">
            <v/>
          </cell>
          <cell r="U51" t="str">
            <v/>
          </cell>
          <cell r="V51" t="str">
            <v/>
          </cell>
          <cell r="W51">
            <v>1</v>
          </cell>
          <cell r="X51">
            <v>2</v>
          </cell>
          <cell r="Y51" t="str">
            <v>101</v>
          </cell>
          <cell r="Z51" t="str">
            <v>22</v>
          </cell>
          <cell r="AA51" t="str">
            <v>79</v>
          </cell>
          <cell r="AB51" t="str">
            <v/>
          </cell>
          <cell r="AC51" t="str">
            <v/>
          </cell>
          <cell r="AD51" t="str">
            <v/>
          </cell>
          <cell r="AE51">
            <v>1</v>
          </cell>
          <cell r="AF51">
            <v>3</v>
          </cell>
          <cell r="AG51" t="str">
            <v/>
          </cell>
          <cell r="AH51" t="str">
            <v/>
          </cell>
          <cell r="AI51" t="str">
            <v/>
          </cell>
          <cell r="AJ51" t="str">
            <v/>
          </cell>
          <cell r="AK51" t="str">
            <v/>
          </cell>
          <cell r="AL51" t="str">
            <v/>
          </cell>
          <cell r="AM51">
            <v>0</v>
          </cell>
          <cell r="AN51">
            <v>3</v>
          </cell>
          <cell r="AO51" t="str">
            <v/>
          </cell>
          <cell r="AP51" t="str">
            <v/>
          </cell>
          <cell r="AQ51" t="str">
            <v/>
          </cell>
          <cell r="AR51" t="str">
            <v/>
          </cell>
          <cell r="AS51" t="str">
            <v/>
          </cell>
          <cell r="AT51" t="str">
            <v/>
          </cell>
          <cell r="AU51">
            <v>0</v>
          </cell>
          <cell r="AV51">
            <v>3</v>
          </cell>
          <cell r="AW51" t="str">
            <v/>
          </cell>
          <cell r="AX51" t="str">
            <v/>
          </cell>
          <cell r="AY51" t="str">
            <v/>
          </cell>
          <cell r="AZ51" t="str">
            <v/>
          </cell>
          <cell r="BA51" t="str">
            <v/>
          </cell>
          <cell r="BB51" t="str">
            <v/>
          </cell>
          <cell r="BC51">
            <v>0</v>
          </cell>
          <cell r="BD51">
            <v>3</v>
          </cell>
        </row>
        <row r="52">
          <cell r="B52" t="str">
            <v>Terao Rumi</v>
          </cell>
          <cell r="C52" t="str">
            <v>ANN ARBOR BILINGUAL</v>
          </cell>
          <cell r="D52" t="str">
            <v>寺尾 留美</v>
          </cell>
          <cell r="E52" t="str">
            <v>Green</v>
          </cell>
          <cell r="F52" t="str">
            <v>-</v>
          </cell>
          <cell r="G52"/>
          <cell r="H52"/>
          <cell r="I52" t="str">
            <v/>
          </cell>
          <cell r="J52" t="str">
            <v/>
          </cell>
          <cell r="K52" t="str">
            <v/>
          </cell>
          <cell r="L52" t="str">
            <v/>
          </cell>
          <cell r="M52" t="str">
            <v/>
          </cell>
          <cell r="N52" t="str">
            <v/>
          </cell>
          <cell r="O52">
            <v>0</v>
          </cell>
          <cell r="P52">
            <v>0</v>
          </cell>
          <cell r="Q52" t="str">
            <v/>
          </cell>
          <cell r="R52" t="str">
            <v/>
          </cell>
          <cell r="S52" t="str">
            <v/>
          </cell>
          <cell r="T52" t="str">
            <v/>
          </cell>
          <cell r="U52" t="str">
            <v/>
          </cell>
          <cell r="V52" t="str">
            <v/>
          </cell>
          <cell r="W52">
            <v>0</v>
          </cell>
          <cell r="X52">
            <v>0</v>
          </cell>
          <cell r="Y52" t="str">
            <v/>
          </cell>
          <cell r="Z52" t="str">
            <v/>
          </cell>
          <cell r="AA52" t="str">
            <v/>
          </cell>
          <cell r="AB52" t="str">
            <v/>
          </cell>
          <cell r="AC52" t="str">
            <v/>
          </cell>
          <cell r="AD52" t="str">
            <v/>
          </cell>
          <cell r="AE52">
            <v>0</v>
          </cell>
          <cell r="AF52">
            <v>0</v>
          </cell>
          <cell r="AG52" t="str">
            <v/>
          </cell>
          <cell r="AH52" t="str">
            <v/>
          </cell>
          <cell r="AI52" t="str">
            <v/>
          </cell>
          <cell r="AJ52" t="str">
            <v/>
          </cell>
          <cell r="AK52" t="str">
            <v/>
          </cell>
          <cell r="AL52" t="str">
            <v/>
          </cell>
          <cell r="AM52">
            <v>0</v>
          </cell>
          <cell r="AN52">
            <v>0</v>
          </cell>
          <cell r="AO52" t="str">
            <v/>
          </cell>
          <cell r="AP52" t="str">
            <v/>
          </cell>
          <cell r="AQ52" t="str">
            <v/>
          </cell>
          <cell r="AR52" t="str">
            <v/>
          </cell>
          <cell r="AS52" t="str">
            <v/>
          </cell>
          <cell r="AT52" t="str">
            <v/>
          </cell>
          <cell r="AU52">
            <v>0</v>
          </cell>
          <cell r="AV52">
            <v>0</v>
          </cell>
          <cell r="AW52" t="str">
            <v/>
          </cell>
          <cell r="AX52" t="str">
            <v/>
          </cell>
          <cell r="AY52" t="str">
            <v/>
          </cell>
          <cell r="AZ52" t="str">
            <v/>
          </cell>
          <cell r="BA52" t="str">
            <v/>
          </cell>
          <cell r="BB52" t="str">
            <v/>
          </cell>
          <cell r="BC52">
            <v>0</v>
          </cell>
          <cell r="BD52">
            <v>0</v>
          </cell>
        </row>
        <row r="53">
          <cell r="B53" t="str">
            <v>Yamaguchi Taichi</v>
          </cell>
          <cell r="C53" t="str">
            <v>DENSO INTERNATIONAL AMERICA, INC.</v>
          </cell>
          <cell r="D53" t="str">
            <v>山口 太一</v>
          </cell>
          <cell r="E53" t="str">
            <v>Gold</v>
          </cell>
          <cell r="F53">
            <v>20.571428571428569</v>
          </cell>
          <cell r="G53"/>
          <cell r="H53"/>
          <cell r="I53">
            <v>95</v>
          </cell>
          <cell r="J53">
            <v>21</v>
          </cell>
          <cell r="K53" t="str">
            <v>74</v>
          </cell>
          <cell r="L53" t="str">
            <v/>
          </cell>
          <cell r="M53" t="str">
            <v/>
          </cell>
          <cell r="N53" t="str">
            <v>8</v>
          </cell>
          <cell r="O53">
            <v>3</v>
          </cell>
          <cell r="P53">
            <v>3</v>
          </cell>
          <cell r="Q53" t="str">
            <v>92</v>
          </cell>
          <cell r="R53" t="str">
            <v>21</v>
          </cell>
          <cell r="S53" t="str">
            <v>71</v>
          </cell>
          <cell r="T53" t="str">
            <v>7</v>
          </cell>
          <cell r="U53" t="str">
            <v/>
          </cell>
          <cell r="V53" t="str">
            <v/>
          </cell>
          <cell r="W53">
            <v>12</v>
          </cell>
          <cell r="X53">
            <v>15</v>
          </cell>
          <cell r="Y53" t="str">
            <v>97</v>
          </cell>
          <cell r="Z53" t="str">
            <v>21</v>
          </cell>
          <cell r="AA53" t="str">
            <v>76</v>
          </cell>
          <cell r="AB53" t="str">
            <v/>
          </cell>
          <cell r="AC53" t="str">
            <v>6</v>
          </cell>
          <cell r="AD53" t="str">
            <v/>
          </cell>
          <cell r="AE53">
            <v>2</v>
          </cell>
          <cell r="AF53">
            <v>17</v>
          </cell>
          <cell r="AG53" t="str">
            <v>0</v>
          </cell>
          <cell r="AH53" t="str">
            <v>21</v>
          </cell>
          <cell r="AI53" t="str">
            <v>-21</v>
          </cell>
          <cell r="AJ53" t="str">
            <v/>
          </cell>
          <cell r="AK53" t="str">
            <v/>
          </cell>
          <cell r="AL53" t="str">
            <v/>
          </cell>
          <cell r="AM53">
            <v>1</v>
          </cell>
          <cell r="AN53">
            <v>18</v>
          </cell>
          <cell r="AO53" t="str">
            <v/>
          </cell>
          <cell r="AP53" t="str">
            <v/>
          </cell>
          <cell r="AQ53" t="str">
            <v/>
          </cell>
          <cell r="AR53" t="str">
            <v/>
          </cell>
          <cell r="AS53" t="str">
            <v/>
          </cell>
          <cell r="AT53" t="str">
            <v/>
          </cell>
          <cell r="AU53">
            <v>0</v>
          </cell>
          <cell r="AV53">
            <v>18</v>
          </cell>
          <cell r="AW53" t="str">
            <v/>
          </cell>
          <cell r="AX53" t="str">
            <v/>
          </cell>
          <cell r="AY53" t="str">
            <v/>
          </cell>
          <cell r="AZ53" t="str">
            <v/>
          </cell>
          <cell r="BA53" t="str">
            <v/>
          </cell>
          <cell r="BB53" t="str">
            <v/>
          </cell>
          <cell r="BC53">
            <v>0</v>
          </cell>
          <cell r="BD53">
            <v>18</v>
          </cell>
        </row>
        <row r="54">
          <cell r="B54" t="str">
            <v>Yamanami Masanori</v>
          </cell>
          <cell r="C54" t="str">
            <v>INDIVIDUAL</v>
          </cell>
          <cell r="D54" t="str">
            <v>山並 正憲</v>
          </cell>
          <cell r="E54" t="str">
            <v>White</v>
          </cell>
          <cell r="F54">
            <v>30</v>
          </cell>
          <cell r="G54" t="str">
            <v>32→30</v>
          </cell>
          <cell r="H54"/>
          <cell r="I54" t="str">
            <v/>
          </cell>
          <cell r="J54" t="str">
            <v/>
          </cell>
          <cell r="K54" t="str">
            <v/>
          </cell>
          <cell r="L54" t="str">
            <v/>
          </cell>
          <cell r="M54" t="str">
            <v/>
          </cell>
          <cell r="N54" t="str">
            <v/>
          </cell>
          <cell r="O54">
            <v>0</v>
          </cell>
          <cell r="P54">
            <v>0</v>
          </cell>
          <cell r="Q54" t="str">
            <v>111</v>
          </cell>
          <cell r="R54" t="str">
            <v>32</v>
          </cell>
          <cell r="S54" t="str">
            <v>79</v>
          </cell>
          <cell r="T54" t="str">
            <v/>
          </cell>
          <cell r="U54" t="str">
            <v/>
          </cell>
          <cell r="V54" t="str">
            <v/>
          </cell>
          <cell r="W54">
            <v>1</v>
          </cell>
          <cell r="X54">
            <v>1</v>
          </cell>
          <cell r="Y54" t="str">
            <v>109</v>
          </cell>
          <cell r="Z54" t="str">
            <v>30</v>
          </cell>
          <cell r="AA54" t="str">
            <v>79</v>
          </cell>
          <cell r="AB54" t="str">
            <v/>
          </cell>
          <cell r="AC54" t="str">
            <v>3</v>
          </cell>
          <cell r="AD54" t="str">
            <v/>
          </cell>
          <cell r="AE54">
            <v>1</v>
          </cell>
          <cell r="AF54">
            <v>2</v>
          </cell>
          <cell r="AG54" t="str">
            <v>0</v>
          </cell>
          <cell r="AH54" t="str">
            <v>30</v>
          </cell>
          <cell r="AI54" t="str">
            <v>-30</v>
          </cell>
          <cell r="AJ54" t="str">
            <v/>
          </cell>
          <cell r="AK54" t="str">
            <v/>
          </cell>
          <cell r="AL54" t="str">
            <v/>
          </cell>
          <cell r="AM54">
            <v>1</v>
          </cell>
          <cell r="AN54">
            <v>3</v>
          </cell>
          <cell r="AO54" t="str">
            <v/>
          </cell>
          <cell r="AP54" t="str">
            <v/>
          </cell>
          <cell r="AQ54" t="str">
            <v/>
          </cell>
          <cell r="AR54" t="str">
            <v/>
          </cell>
          <cell r="AS54" t="str">
            <v/>
          </cell>
          <cell r="AT54" t="str">
            <v/>
          </cell>
          <cell r="AU54">
            <v>0</v>
          </cell>
          <cell r="AV54">
            <v>3</v>
          </cell>
          <cell r="AW54" t="str">
            <v/>
          </cell>
          <cell r="AX54" t="str">
            <v/>
          </cell>
          <cell r="AY54" t="str">
            <v/>
          </cell>
          <cell r="AZ54" t="str">
            <v/>
          </cell>
          <cell r="BA54" t="str">
            <v/>
          </cell>
          <cell r="BB54" t="str">
            <v/>
          </cell>
          <cell r="BC54">
            <v>0</v>
          </cell>
          <cell r="BD54">
            <v>3</v>
          </cell>
        </row>
        <row r="55">
          <cell r="B55" t="str">
            <v>Yaoita Tony</v>
          </cell>
          <cell r="C55" t="str">
            <v>BDO USA LLP</v>
          </cell>
          <cell r="D55" t="str">
            <v>矢尾板 Tony</v>
          </cell>
          <cell r="E55" t="str">
            <v>Gold</v>
          </cell>
          <cell r="F55">
            <v>16.133333333333336</v>
          </cell>
          <cell r="G55" t="str">
            <v>16→14</v>
          </cell>
          <cell r="H55"/>
          <cell r="I55">
            <v>96</v>
          </cell>
          <cell r="J55">
            <v>16</v>
          </cell>
          <cell r="K55" t="str">
            <v>80</v>
          </cell>
          <cell r="L55" t="str">
            <v/>
          </cell>
          <cell r="M55" t="str">
            <v/>
          </cell>
          <cell r="N55" t="str">
            <v/>
          </cell>
          <cell r="O55">
            <v>1</v>
          </cell>
          <cell r="P55">
            <v>1</v>
          </cell>
          <cell r="Q55" t="str">
            <v>91</v>
          </cell>
          <cell r="R55" t="str">
            <v>16</v>
          </cell>
          <cell r="S55" t="str">
            <v>75</v>
          </cell>
          <cell r="T55" t="str">
            <v>6</v>
          </cell>
          <cell r="U55" t="str">
            <v>3,6</v>
          </cell>
          <cell r="V55" t="str">
            <v/>
          </cell>
          <cell r="W55">
            <v>7</v>
          </cell>
          <cell r="X55">
            <v>8</v>
          </cell>
          <cell r="Y55" t="str">
            <v>85</v>
          </cell>
          <cell r="Z55" t="str">
            <v>16</v>
          </cell>
          <cell r="AA55" t="str">
            <v>69</v>
          </cell>
          <cell r="AB55" t="str">
            <v>4, 5</v>
          </cell>
          <cell r="AC55" t="str">
            <v/>
          </cell>
          <cell r="AD55" t="str">
            <v/>
          </cell>
          <cell r="AE55">
            <v>15</v>
          </cell>
          <cell r="AF55">
            <v>23</v>
          </cell>
          <cell r="AG55" t="str">
            <v>0</v>
          </cell>
          <cell r="AH55" t="str">
            <v>14</v>
          </cell>
          <cell r="AI55" t="str">
            <v>-14</v>
          </cell>
          <cell r="AJ55" t="str">
            <v/>
          </cell>
          <cell r="AK55" t="str">
            <v/>
          </cell>
          <cell r="AL55" t="str">
            <v/>
          </cell>
          <cell r="AM55">
            <v>1</v>
          </cell>
          <cell r="AN55">
            <v>24</v>
          </cell>
          <cell r="AO55" t="str">
            <v/>
          </cell>
          <cell r="AP55" t="str">
            <v/>
          </cell>
          <cell r="AQ55" t="str">
            <v/>
          </cell>
          <cell r="AR55" t="str">
            <v/>
          </cell>
          <cell r="AS55" t="str">
            <v/>
          </cell>
          <cell r="AT55" t="str">
            <v/>
          </cell>
          <cell r="AU55">
            <v>0</v>
          </cell>
          <cell r="AV55">
            <v>24</v>
          </cell>
          <cell r="AW55" t="str">
            <v/>
          </cell>
          <cell r="AX55" t="str">
            <v/>
          </cell>
          <cell r="AY55" t="str">
            <v/>
          </cell>
          <cell r="AZ55" t="str">
            <v/>
          </cell>
          <cell r="BA55" t="str">
            <v/>
          </cell>
          <cell r="BB55" t="str">
            <v/>
          </cell>
          <cell r="BC55">
            <v>0</v>
          </cell>
          <cell r="BD55">
            <v>24</v>
          </cell>
        </row>
        <row r="56">
          <cell r="B56" t="str">
            <v>Yoshioka Hiroko</v>
          </cell>
          <cell r="C56" t="str">
            <v>INDIVIDUAL</v>
          </cell>
          <cell r="D56" t="str">
            <v>吉岡 裕子 Ahn</v>
          </cell>
          <cell r="E56" t="str">
            <v>Green</v>
          </cell>
          <cell r="F56">
            <v>36</v>
          </cell>
          <cell r="G56"/>
          <cell r="H56"/>
          <cell r="I56">
            <v>116</v>
          </cell>
          <cell r="J56">
            <v>36</v>
          </cell>
          <cell r="K56" t="str">
            <v>80</v>
          </cell>
          <cell r="L56" t="str">
            <v/>
          </cell>
          <cell r="M56" t="str">
            <v/>
          </cell>
          <cell r="N56" t="str">
            <v/>
          </cell>
          <cell r="O56">
            <v>1</v>
          </cell>
          <cell r="P56">
            <v>1</v>
          </cell>
          <cell r="Q56" t="str">
            <v>120</v>
          </cell>
          <cell r="R56" t="str">
            <v>36</v>
          </cell>
          <cell r="S56" t="str">
            <v>84</v>
          </cell>
          <cell r="T56" t="str">
            <v/>
          </cell>
          <cell r="U56" t="str">
            <v/>
          </cell>
          <cell r="V56" t="str">
            <v/>
          </cell>
          <cell r="W56">
            <v>1</v>
          </cell>
          <cell r="X56">
            <v>2</v>
          </cell>
          <cell r="Y56" t="str">
            <v>115</v>
          </cell>
          <cell r="Z56" t="str">
            <v>36</v>
          </cell>
          <cell r="AA56" t="str">
            <v>79</v>
          </cell>
          <cell r="AB56" t="str">
            <v/>
          </cell>
          <cell r="AC56" t="str">
            <v/>
          </cell>
          <cell r="AD56" t="str">
            <v/>
          </cell>
          <cell r="AE56">
            <v>1</v>
          </cell>
          <cell r="AF56">
            <v>3</v>
          </cell>
          <cell r="AG56" t="str">
            <v>0</v>
          </cell>
          <cell r="AH56" t="str">
            <v>36</v>
          </cell>
          <cell r="AI56" t="str">
            <v>-36</v>
          </cell>
          <cell r="AJ56" t="str">
            <v/>
          </cell>
          <cell r="AK56" t="str">
            <v/>
          </cell>
          <cell r="AL56" t="str">
            <v/>
          </cell>
          <cell r="AM56">
            <v>1</v>
          </cell>
          <cell r="AN56">
            <v>4</v>
          </cell>
          <cell r="AO56" t="str">
            <v/>
          </cell>
          <cell r="AP56" t="str">
            <v/>
          </cell>
          <cell r="AQ56" t="str">
            <v/>
          </cell>
          <cell r="AR56" t="str">
            <v/>
          </cell>
          <cell r="AS56" t="str">
            <v/>
          </cell>
          <cell r="AT56" t="str">
            <v/>
          </cell>
          <cell r="AU56">
            <v>0</v>
          </cell>
          <cell r="AV56">
            <v>4</v>
          </cell>
          <cell r="AW56" t="str">
            <v/>
          </cell>
          <cell r="AX56" t="str">
            <v/>
          </cell>
          <cell r="AY56" t="str">
            <v/>
          </cell>
          <cell r="AZ56" t="str">
            <v/>
          </cell>
          <cell r="BA56" t="str">
            <v/>
          </cell>
          <cell r="BB56" t="str">
            <v/>
          </cell>
          <cell r="BC56">
            <v>0</v>
          </cell>
          <cell r="BD56">
            <v>4</v>
          </cell>
        </row>
        <row r="57">
          <cell r="B57" t="str">
            <v>Yuzawa Toru</v>
          </cell>
          <cell r="C57" t="str">
            <v>NIDEC MACHINE TOOL AMERICA LLC</v>
          </cell>
          <cell r="D57" t="str">
            <v>湯澤 亨</v>
          </cell>
          <cell r="E57" t="str">
            <v>Gold</v>
          </cell>
          <cell r="F57">
            <v>12</v>
          </cell>
          <cell r="G57" t="str">
            <v>19→11→12</v>
          </cell>
          <cell r="H57"/>
          <cell r="I57">
            <v>80</v>
          </cell>
          <cell r="J57">
            <v>19</v>
          </cell>
          <cell r="K57" t="str">
            <v>61</v>
          </cell>
          <cell r="L57" t="str">
            <v>8,17</v>
          </cell>
          <cell r="M57" t="str">
            <v/>
          </cell>
          <cell r="N57" t="str">
            <v/>
          </cell>
          <cell r="O57">
            <v>21</v>
          </cell>
          <cell r="P57">
            <v>21</v>
          </cell>
          <cell r="Q57"/>
          <cell r="R57"/>
          <cell r="S57"/>
          <cell r="T57" t="str">
            <v/>
          </cell>
          <cell r="U57" t="str">
            <v/>
          </cell>
          <cell r="V57" t="str">
            <v/>
          </cell>
          <cell r="W57">
            <v>0</v>
          </cell>
          <cell r="X57">
            <v>21</v>
          </cell>
          <cell r="Y57" t="str">
            <v>99</v>
          </cell>
          <cell r="Z57" t="str">
            <v>11</v>
          </cell>
          <cell r="AA57" t="str">
            <v>88</v>
          </cell>
          <cell r="AB57" t="str">
            <v/>
          </cell>
          <cell r="AC57" t="str">
            <v/>
          </cell>
          <cell r="AD57" t="str">
            <v/>
          </cell>
          <cell r="AE57">
            <v>1</v>
          </cell>
          <cell r="AF57">
            <v>22</v>
          </cell>
          <cell r="AG57" t="str">
            <v>0</v>
          </cell>
          <cell r="AH57" t="str">
            <v>12</v>
          </cell>
          <cell r="AI57" t="str">
            <v>-12</v>
          </cell>
          <cell r="AJ57" t="str">
            <v/>
          </cell>
          <cell r="AK57"/>
          <cell r="AL57" t="str">
            <v/>
          </cell>
          <cell r="AM57">
            <v>18</v>
          </cell>
          <cell r="AN57">
            <v>40</v>
          </cell>
          <cell r="AO57" t="str">
            <v/>
          </cell>
          <cell r="AP57" t="str">
            <v/>
          </cell>
          <cell r="AQ57" t="str">
            <v/>
          </cell>
          <cell r="AR57" t="str">
            <v/>
          </cell>
          <cell r="AS57" t="str">
            <v/>
          </cell>
          <cell r="AT57" t="str">
            <v/>
          </cell>
          <cell r="AU57">
            <v>0</v>
          </cell>
          <cell r="AV57">
            <v>40</v>
          </cell>
          <cell r="AW57" t="str">
            <v/>
          </cell>
          <cell r="AX57" t="str">
            <v/>
          </cell>
          <cell r="AY57" t="str">
            <v/>
          </cell>
          <cell r="AZ57" t="str">
            <v/>
          </cell>
          <cell r="BA57" t="str">
            <v/>
          </cell>
          <cell r="BB57" t="str">
            <v/>
          </cell>
          <cell r="BC57">
            <v>0</v>
          </cell>
          <cell r="BD57">
            <v>40</v>
          </cell>
        </row>
        <row r="58">
          <cell r="B58"/>
          <cell r="C58"/>
          <cell r="D58"/>
          <cell r="E58"/>
          <cell r="F58"/>
          <cell r="G58"/>
          <cell r="H58"/>
          <cell r="I58" t="str">
            <v/>
          </cell>
          <cell r="J58" t="str">
            <v/>
          </cell>
          <cell r="K58" t="str">
            <v/>
          </cell>
          <cell r="L58" t="str">
            <v/>
          </cell>
          <cell r="M58" t="str">
            <v/>
          </cell>
          <cell r="N58" t="str">
            <v/>
          </cell>
          <cell r="O58">
            <v>0</v>
          </cell>
          <cell r="P58">
            <v>0</v>
          </cell>
          <cell r="Q58" t="str">
            <v/>
          </cell>
          <cell r="R58" t="str">
            <v/>
          </cell>
          <cell r="S58" t="str">
            <v/>
          </cell>
          <cell r="T58" t="str">
            <v/>
          </cell>
          <cell r="U58" t="str">
            <v/>
          </cell>
          <cell r="V58" t="str">
            <v/>
          </cell>
          <cell r="W58">
            <v>0</v>
          </cell>
          <cell r="X58">
            <v>0</v>
          </cell>
          <cell r="Y58" t="str">
            <v/>
          </cell>
          <cell r="Z58" t="str">
            <v/>
          </cell>
          <cell r="AA58" t="str">
            <v/>
          </cell>
          <cell r="AB58" t="str">
            <v/>
          </cell>
          <cell r="AC58" t="str">
            <v/>
          </cell>
          <cell r="AD58" t="str">
            <v/>
          </cell>
          <cell r="AE58">
            <v>0</v>
          </cell>
          <cell r="AF58">
            <v>0</v>
          </cell>
          <cell r="AG58" t="str">
            <v/>
          </cell>
          <cell r="AH58" t="str">
            <v/>
          </cell>
          <cell r="AI58" t="str">
            <v/>
          </cell>
          <cell r="AJ58" t="str">
            <v/>
          </cell>
          <cell r="AK58" t="str">
            <v/>
          </cell>
          <cell r="AL58" t="str">
            <v/>
          </cell>
          <cell r="AM58">
            <v>0</v>
          </cell>
          <cell r="AN58">
            <v>0</v>
          </cell>
          <cell r="AO58" t="str">
            <v/>
          </cell>
          <cell r="AP58" t="str">
            <v/>
          </cell>
          <cell r="AQ58" t="str">
            <v/>
          </cell>
          <cell r="AR58" t="str">
            <v/>
          </cell>
          <cell r="AS58" t="str">
            <v/>
          </cell>
          <cell r="AT58" t="str">
            <v/>
          </cell>
          <cell r="AU58">
            <v>0</v>
          </cell>
          <cell r="AV58">
            <v>0</v>
          </cell>
          <cell r="AW58" t="str">
            <v/>
          </cell>
          <cell r="AX58" t="str">
            <v/>
          </cell>
          <cell r="AY58" t="str">
            <v/>
          </cell>
          <cell r="AZ58" t="str">
            <v/>
          </cell>
          <cell r="BA58" t="str">
            <v/>
          </cell>
          <cell r="BB58" t="str">
            <v/>
          </cell>
          <cell r="BC58">
            <v>0</v>
          </cell>
          <cell r="BD58">
            <v>0</v>
          </cell>
        </row>
        <row r="59">
          <cell r="B59"/>
          <cell r="C59"/>
          <cell r="D59"/>
          <cell r="E59"/>
          <cell r="F59"/>
          <cell r="G59"/>
          <cell r="H59"/>
          <cell r="I59" t="str">
            <v/>
          </cell>
          <cell r="J59" t="str">
            <v/>
          </cell>
          <cell r="K59" t="str">
            <v/>
          </cell>
          <cell r="L59" t="str">
            <v/>
          </cell>
          <cell r="M59" t="str">
            <v/>
          </cell>
          <cell r="N59" t="str">
            <v/>
          </cell>
          <cell r="O59">
            <v>0</v>
          </cell>
          <cell r="P59">
            <v>0</v>
          </cell>
          <cell r="Q59" t="str">
            <v/>
          </cell>
          <cell r="R59"/>
          <cell r="S59" t="str">
            <v/>
          </cell>
          <cell r="T59" t="str">
            <v/>
          </cell>
          <cell r="U59" t="str">
            <v/>
          </cell>
          <cell r="V59" t="str">
            <v/>
          </cell>
          <cell r="W59">
            <v>0</v>
          </cell>
          <cell r="X59">
            <v>0</v>
          </cell>
          <cell r="Y59"/>
          <cell r="Z59"/>
          <cell r="AA59" t="str">
            <v/>
          </cell>
          <cell r="AB59" t="str">
            <v/>
          </cell>
          <cell r="AC59" t="str">
            <v/>
          </cell>
          <cell r="AD59" t="str">
            <v/>
          </cell>
          <cell r="AE59">
            <v>0</v>
          </cell>
          <cell r="AF59">
            <v>0</v>
          </cell>
          <cell r="AG59" t="str">
            <v/>
          </cell>
          <cell r="AH59" t="str">
            <v/>
          </cell>
          <cell r="AI59" t="str">
            <v/>
          </cell>
          <cell r="AJ59" t="str">
            <v/>
          </cell>
          <cell r="AK59" t="str">
            <v/>
          </cell>
          <cell r="AL59" t="str">
            <v/>
          </cell>
          <cell r="AM59">
            <v>0</v>
          </cell>
          <cell r="AN59">
            <v>0</v>
          </cell>
          <cell r="AO59" t="str">
            <v/>
          </cell>
          <cell r="AP59" t="str">
            <v/>
          </cell>
          <cell r="AQ59" t="str">
            <v/>
          </cell>
          <cell r="AR59" t="str">
            <v/>
          </cell>
          <cell r="AS59" t="str">
            <v/>
          </cell>
          <cell r="AT59" t="str">
            <v/>
          </cell>
          <cell r="AU59">
            <v>0</v>
          </cell>
          <cell r="AV59">
            <v>0</v>
          </cell>
          <cell r="AW59" t="str">
            <v/>
          </cell>
          <cell r="AX59" t="str">
            <v/>
          </cell>
          <cell r="AY59" t="str">
            <v/>
          </cell>
          <cell r="AZ59" t="str">
            <v/>
          </cell>
          <cell r="BA59" t="str">
            <v/>
          </cell>
          <cell r="BB59" t="str">
            <v/>
          </cell>
          <cell r="BC59">
            <v>0</v>
          </cell>
          <cell r="BD59">
            <v>0</v>
          </cell>
        </row>
        <row r="60">
          <cell r="B60"/>
          <cell r="C60"/>
          <cell r="D60"/>
          <cell r="E60"/>
          <cell r="F60"/>
          <cell r="G60"/>
          <cell r="H60"/>
          <cell r="I60" t="str">
            <v/>
          </cell>
          <cell r="J60" t="str">
            <v/>
          </cell>
          <cell r="K60" t="str">
            <v/>
          </cell>
          <cell r="L60" t="str">
            <v/>
          </cell>
          <cell r="M60" t="str">
            <v/>
          </cell>
          <cell r="N60" t="str">
            <v/>
          </cell>
          <cell r="O60">
            <v>0</v>
          </cell>
          <cell r="P60">
            <v>0</v>
          </cell>
          <cell r="Q60" t="str">
            <v/>
          </cell>
          <cell r="R60" t="str">
            <v/>
          </cell>
          <cell r="S60" t="str">
            <v/>
          </cell>
          <cell r="T60" t="str">
            <v/>
          </cell>
          <cell r="U60" t="str">
            <v/>
          </cell>
          <cell r="V60" t="str">
            <v/>
          </cell>
          <cell r="W60">
            <v>0</v>
          </cell>
          <cell r="X60">
            <v>0</v>
          </cell>
          <cell r="Y60" t="str">
            <v/>
          </cell>
          <cell r="Z60" t="str">
            <v/>
          </cell>
          <cell r="AA60" t="str">
            <v/>
          </cell>
          <cell r="AB60" t="str">
            <v/>
          </cell>
          <cell r="AC60" t="str">
            <v/>
          </cell>
          <cell r="AD60" t="str">
            <v/>
          </cell>
          <cell r="AE60">
            <v>0</v>
          </cell>
          <cell r="AF60">
            <v>0</v>
          </cell>
          <cell r="AG60" t="str">
            <v/>
          </cell>
          <cell r="AH60" t="str">
            <v/>
          </cell>
          <cell r="AI60" t="str">
            <v/>
          </cell>
          <cell r="AJ60" t="str">
            <v/>
          </cell>
          <cell r="AK60" t="str">
            <v/>
          </cell>
          <cell r="AL60" t="str">
            <v/>
          </cell>
          <cell r="AM60">
            <v>0</v>
          </cell>
          <cell r="AN60">
            <v>0</v>
          </cell>
          <cell r="AO60" t="str">
            <v/>
          </cell>
          <cell r="AP60" t="str">
            <v/>
          </cell>
          <cell r="AQ60" t="str">
            <v/>
          </cell>
          <cell r="AR60" t="str">
            <v/>
          </cell>
          <cell r="AS60" t="str">
            <v/>
          </cell>
          <cell r="AT60" t="str">
            <v/>
          </cell>
          <cell r="AU60">
            <v>0</v>
          </cell>
          <cell r="AV60">
            <v>0</v>
          </cell>
          <cell r="AW60" t="str">
            <v/>
          </cell>
          <cell r="AX60" t="str">
            <v/>
          </cell>
          <cell r="AY60" t="str">
            <v/>
          </cell>
          <cell r="AZ60" t="str">
            <v/>
          </cell>
          <cell r="BA60" t="str">
            <v/>
          </cell>
          <cell r="BB60" t="str">
            <v/>
          </cell>
          <cell r="BC60">
            <v>0</v>
          </cell>
          <cell r="BD60">
            <v>0</v>
          </cell>
        </row>
        <row r="61">
          <cell r="B61"/>
          <cell r="C61"/>
          <cell r="D61"/>
          <cell r="E61"/>
          <cell r="F61"/>
          <cell r="G61"/>
          <cell r="H61"/>
          <cell r="I61" t="str">
            <v/>
          </cell>
          <cell r="J61" t="str">
            <v/>
          </cell>
          <cell r="K61" t="str">
            <v/>
          </cell>
          <cell r="L61" t="str">
            <v/>
          </cell>
          <cell r="M61" t="str">
            <v/>
          </cell>
          <cell r="N61" t="str">
            <v/>
          </cell>
          <cell r="O61">
            <v>0</v>
          </cell>
          <cell r="P61">
            <v>0</v>
          </cell>
          <cell r="Q61" t="str">
            <v/>
          </cell>
          <cell r="R61" t="str">
            <v/>
          </cell>
          <cell r="S61" t="str">
            <v/>
          </cell>
          <cell r="T61" t="str">
            <v/>
          </cell>
          <cell r="U61" t="str">
            <v/>
          </cell>
          <cell r="V61" t="str">
            <v/>
          </cell>
          <cell r="W61">
            <v>0</v>
          </cell>
          <cell r="X61">
            <v>0</v>
          </cell>
          <cell r="Y61" t="str">
            <v/>
          </cell>
          <cell r="Z61" t="str">
            <v/>
          </cell>
          <cell r="AA61" t="str">
            <v/>
          </cell>
          <cell r="AB61" t="str">
            <v/>
          </cell>
          <cell r="AC61" t="str">
            <v/>
          </cell>
          <cell r="AD61" t="str">
            <v/>
          </cell>
          <cell r="AE61">
            <v>0</v>
          </cell>
          <cell r="AF61">
            <v>0</v>
          </cell>
          <cell r="AG61" t="str">
            <v/>
          </cell>
          <cell r="AH61" t="str">
            <v/>
          </cell>
          <cell r="AI61" t="str">
            <v/>
          </cell>
          <cell r="AJ61" t="str">
            <v/>
          </cell>
          <cell r="AK61" t="str">
            <v/>
          </cell>
          <cell r="AL61" t="str">
            <v/>
          </cell>
          <cell r="AM61">
            <v>0</v>
          </cell>
          <cell r="AN61">
            <v>0</v>
          </cell>
          <cell r="AO61" t="str">
            <v/>
          </cell>
          <cell r="AP61" t="str">
            <v/>
          </cell>
          <cell r="AQ61" t="str">
            <v/>
          </cell>
          <cell r="AR61" t="str">
            <v/>
          </cell>
          <cell r="AS61" t="str">
            <v/>
          </cell>
          <cell r="AT61" t="str">
            <v/>
          </cell>
          <cell r="AU61">
            <v>0</v>
          </cell>
          <cell r="AV61">
            <v>0</v>
          </cell>
          <cell r="AW61" t="str">
            <v/>
          </cell>
          <cell r="AX61" t="str">
            <v/>
          </cell>
          <cell r="AY61" t="str">
            <v/>
          </cell>
          <cell r="AZ61" t="str">
            <v/>
          </cell>
          <cell r="BA61" t="str">
            <v/>
          </cell>
          <cell r="BB61" t="str">
            <v/>
          </cell>
          <cell r="BC61">
            <v>0</v>
          </cell>
          <cell r="BD61">
            <v>0</v>
          </cell>
        </row>
        <row r="62">
          <cell r="B62"/>
          <cell r="C62"/>
          <cell r="D62"/>
          <cell r="E62"/>
          <cell r="F62"/>
          <cell r="G62"/>
          <cell r="H62"/>
          <cell r="I62" t="str">
            <v/>
          </cell>
          <cell r="J62" t="str">
            <v/>
          </cell>
          <cell r="K62" t="str">
            <v/>
          </cell>
          <cell r="L62" t="str">
            <v/>
          </cell>
          <cell r="M62" t="str">
            <v/>
          </cell>
          <cell r="N62" t="str">
            <v/>
          </cell>
          <cell r="O62">
            <v>0</v>
          </cell>
          <cell r="P62">
            <v>0</v>
          </cell>
          <cell r="Q62" t="str">
            <v/>
          </cell>
          <cell r="R62" t="str">
            <v/>
          </cell>
          <cell r="S62" t="str">
            <v/>
          </cell>
          <cell r="T62" t="str">
            <v/>
          </cell>
          <cell r="U62" t="str">
            <v/>
          </cell>
          <cell r="V62" t="str">
            <v/>
          </cell>
          <cell r="W62">
            <v>0</v>
          </cell>
          <cell r="X62">
            <v>0</v>
          </cell>
          <cell r="Y62" t="str">
            <v/>
          </cell>
          <cell r="Z62" t="str">
            <v/>
          </cell>
          <cell r="AA62" t="str">
            <v/>
          </cell>
          <cell r="AB62" t="str">
            <v/>
          </cell>
          <cell r="AC62" t="str">
            <v/>
          </cell>
          <cell r="AD62" t="str">
            <v/>
          </cell>
          <cell r="AE62">
            <v>0</v>
          </cell>
          <cell r="AF62">
            <v>0</v>
          </cell>
          <cell r="AG62" t="str">
            <v/>
          </cell>
          <cell r="AH62" t="str">
            <v/>
          </cell>
          <cell r="AI62" t="str">
            <v/>
          </cell>
          <cell r="AJ62" t="str">
            <v/>
          </cell>
          <cell r="AK62" t="str">
            <v/>
          </cell>
          <cell r="AL62" t="str">
            <v/>
          </cell>
          <cell r="AM62">
            <v>0</v>
          </cell>
          <cell r="AN62">
            <v>0</v>
          </cell>
          <cell r="AO62" t="str">
            <v/>
          </cell>
          <cell r="AP62" t="str">
            <v/>
          </cell>
          <cell r="AQ62" t="str">
            <v/>
          </cell>
          <cell r="AR62" t="str">
            <v/>
          </cell>
          <cell r="AS62" t="str">
            <v/>
          </cell>
          <cell r="AT62" t="str">
            <v/>
          </cell>
          <cell r="AU62">
            <v>0</v>
          </cell>
          <cell r="AV62">
            <v>0</v>
          </cell>
          <cell r="AW62" t="str">
            <v/>
          </cell>
          <cell r="AX62" t="str">
            <v/>
          </cell>
          <cell r="AY62" t="str">
            <v/>
          </cell>
          <cell r="AZ62" t="str">
            <v/>
          </cell>
          <cell r="BA62" t="str">
            <v/>
          </cell>
          <cell r="BB62" t="str">
            <v/>
          </cell>
          <cell r="BC62">
            <v>0</v>
          </cell>
          <cell r="BD62">
            <v>0</v>
          </cell>
        </row>
        <row r="63">
          <cell r="B63"/>
          <cell r="C63"/>
          <cell r="D63"/>
          <cell r="E63"/>
          <cell r="F63"/>
          <cell r="G63"/>
          <cell r="H63"/>
          <cell r="I63" t="str">
            <v/>
          </cell>
          <cell r="J63" t="str">
            <v/>
          </cell>
          <cell r="K63" t="str">
            <v/>
          </cell>
          <cell r="L63" t="str">
            <v/>
          </cell>
          <cell r="M63" t="str">
            <v/>
          </cell>
          <cell r="N63" t="str">
            <v/>
          </cell>
          <cell r="O63">
            <v>0</v>
          </cell>
          <cell r="P63">
            <v>0</v>
          </cell>
          <cell r="Q63" t="str">
            <v/>
          </cell>
          <cell r="R63" t="str">
            <v/>
          </cell>
          <cell r="S63" t="str">
            <v/>
          </cell>
          <cell r="T63" t="str">
            <v/>
          </cell>
          <cell r="U63" t="str">
            <v/>
          </cell>
          <cell r="V63" t="str">
            <v/>
          </cell>
          <cell r="W63">
            <v>0</v>
          </cell>
          <cell r="X63">
            <v>0</v>
          </cell>
          <cell r="Y63" t="str">
            <v/>
          </cell>
          <cell r="Z63" t="str">
            <v/>
          </cell>
          <cell r="AA63" t="str">
            <v/>
          </cell>
          <cell r="AB63" t="str">
            <v/>
          </cell>
          <cell r="AC63" t="str">
            <v/>
          </cell>
          <cell r="AD63" t="str">
            <v/>
          </cell>
          <cell r="AE63">
            <v>0</v>
          </cell>
          <cell r="AF63">
            <v>0</v>
          </cell>
          <cell r="AG63" t="str">
            <v/>
          </cell>
          <cell r="AH63" t="str">
            <v/>
          </cell>
          <cell r="AI63" t="str">
            <v/>
          </cell>
          <cell r="AJ63" t="str">
            <v/>
          </cell>
          <cell r="AK63" t="str">
            <v/>
          </cell>
          <cell r="AL63" t="str">
            <v/>
          </cell>
          <cell r="AM63">
            <v>0</v>
          </cell>
          <cell r="AN63">
            <v>0</v>
          </cell>
          <cell r="AO63" t="str">
            <v/>
          </cell>
          <cell r="AP63" t="str">
            <v/>
          </cell>
          <cell r="AQ63" t="str">
            <v/>
          </cell>
          <cell r="AR63" t="str">
            <v/>
          </cell>
          <cell r="AS63" t="str">
            <v/>
          </cell>
          <cell r="AT63" t="str">
            <v/>
          </cell>
          <cell r="AU63">
            <v>0</v>
          </cell>
          <cell r="AV63">
            <v>0</v>
          </cell>
          <cell r="AW63" t="str">
            <v/>
          </cell>
          <cell r="AX63" t="str">
            <v/>
          </cell>
          <cell r="AY63" t="str">
            <v/>
          </cell>
          <cell r="AZ63" t="str">
            <v/>
          </cell>
          <cell r="BA63" t="str">
            <v/>
          </cell>
          <cell r="BB63" t="str">
            <v/>
          </cell>
          <cell r="BC63">
            <v>0</v>
          </cell>
          <cell r="BD63">
            <v>0</v>
          </cell>
        </row>
        <row r="64">
          <cell r="B64"/>
          <cell r="C64"/>
          <cell r="D64"/>
          <cell r="E64"/>
          <cell r="F64"/>
          <cell r="G64"/>
          <cell r="H64"/>
          <cell r="I64" t="str">
            <v/>
          </cell>
          <cell r="J64" t="str">
            <v/>
          </cell>
          <cell r="K64" t="str">
            <v/>
          </cell>
          <cell r="L64" t="str">
            <v/>
          </cell>
          <cell r="M64" t="str">
            <v/>
          </cell>
          <cell r="N64" t="str">
            <v/>
          </cell>
          <cell r="O64">
            <v>0</v>
          </cell>
          <cell r="P64">
            <v>0</v>
          </cell>
          <cell r="Q64" t="str">
            <v/>
          </cell>
          <cell r="R64" t="str">
            <v/>
          </cell>
          <cell r="S64" t="str">
            <v/>
          </cell>
          <cell r="T64" t="str">
            <v/>
          </cell>
          <cell r="U64" t="str">
            <v/>
          </cell>
          <cell r="V64" t="str">
            <v/>
          </cell>
          <cell r="W64">
            <v>0</v>
          </cell>
          <cell r="X64">
            <v>0</v>
          </cell>
          <cell r="Y64" t="str">
            <v/>
          </cell>
          <cell r="Z64" t="str">
            <v/>
          </cell>
          <cell r="AA64" t="str">
            <v/>
          </cell>
          <cell r="AB64" t="str">
            <v/>
          </cell>
          <cell r="AC64" t="str">
            <v/>
          </cell>
          <cell r="AD64" t="str">
            <v/>
          </cell>
          <cell r="AE64">
            <v>0</v>
          </cell>
          <cell r="AF64">
            <v>0</v>
          </cell>
          <cell r="AG64" t="str">
            <v/>
          </cell>
          <cell r="AH64" t="str">
            <v/>
          </cell>
          <cell r="AI64" t="str">
            <v/>
          </cell>
          <cell r="AJ64" t="str">
            <v/>
          </cell>
          <cell r="AK64" t="str">
            <v/>
          </cell>
          <cell r="AL64" t="str">
            <v/>
          </cell>
          <cell r="AM64">
            <v>0</v>
          </cell>
          <cell r="AN64">
            <v>0</v>
          </cell>
          <cell r="AO64" t="str">
            <v/>
          </cell>
          <cell r="AP64" t="str">
            <v/>
          </cell>
          <cell r="AQ64" t="str">
            <v/>
          </cell>
          <cell r="AR64" t="str">
            <v/>
          </cell>
          <cell r="AS64" t="str">
            <v/>
          </cell>
          <cell r="AT64" t="str">
            <v/>
          </cell>
          <cell r="AU64">
            <v>0</v>
          </cell>
          <cell r="AV64">
            <v>0</v>
          </cell>
          <cell r="AW64" t="str">
            <v/>
          </cell>
          <cell r="AX64" t="str">
            <v/>
          </cell>
          <cell r="AY64" t="str">
            <v/>
          </cell>
          <cell r="AZ64" t="str">
            <v/>
          </cell>
          <cell r="BA64" t="str">
            <v/>
          </cell>
          <cell r="BB64" t="str">
            <v/>
          </cell>
          <cell r="BC64">
            <v>0</v>
          </cell>
          <cell r="BD64">
            <v>0</v>
          </cell>
        </row>
        <row r="65">
          <cell r="B65"/>
          <cell r="C65"/>
          <cell r="D65"/>
          <cell r="E65"/>
          <cell r="F65"/>
          <cell r="G65"/>
          <cell r="H65"/>
          <cell r="I65" t="str">
            <v/>
          </cell>
          <cell r="J65" t="str">
            <v/>
          </cell>
          <cell r="K65" t="str">
            <v/>
          </cell>
          <cell r="L65" t="str">
            <v/>
          </cell>
          <cell r="M65" t="str">
            <v/>
          </cell>
          <cell r="N65" t="str">
            <v/>
          </cell>
          <cell r="O65">
            <v>0</v>
          </cell>
          <cell r="P65">
            <v>0</v>
          </cell>
          <cell r="Q65" t="str">
            <v/>
          </cell>
          <cell r="R65" t="str">
            <v/>
          </cell>
          <cell r="S65" t="str">
            <v/>
          </cell>
          <cell r="T65" t="str">
            <v/>
          </cell>
          <cell r="U65" t="str">
            <v/>
          </cell>
          <cell r="V65" t="str">
            <v/>
          </cell>
          <cell r="W65">
            <v>0</v>
          </cell>
          <cell r="X65">
            <v>0</v>
          </cell>
          <cell r="Y65" t="str">
            <v/>
          </cell>
          <cell r="Z65" t="str">
            <v/>
          </cell>
          <cell r="AA65" t="str">
            <v/>
          </cell>
          <cell r="AB65" t="str">
            <v/>
          </cell>
          <cell r="AC65" t="str">
            <v/>
          </cell>
          <cell r="AD65" t="str">
            <v/>
          </cell>
          <cell r="AE65">
            <v>0</v>
          </cell>
          <cell r="AF65">
            <v>0</v>
          </cell>
          <cell r="AG65" t="str">
            <v/>
          </cell>
          <cell r="AH65" t="str">
            <v/>
          </cell>
          <cell r="AI65" t="str">
            <v/>
          </cell>
          <cell r="AJ65" t="str">
            <v/>
          </cell>
          <cell r="AK65" t="str">
            <v/>
          </cell>
          <cell r="AL65" t="str">
            <v/>
          </cell>
          <cell r="AM65">
            <v>0</v>
          </cell>
          <cell r="AN65">
            <v>0</v>
          </cell>
          <cell r="AO65" t="str">
            <v/>
          </cell>
          <cell r="AP65" t="str">
            <v/>
          </cell>
          <cell r="AQ65" t="str">
            <v/>
          </cell>
          <cell r="AR65" t="str">
            <v/>
          </cell>
          <cell r="AS65" t="str">
            <v/>
          </cell>
          <cell r="AT65" t="str">
            <v/>
          </cell>
          <cell r="AU65">
            <v>0</v>
          </cell>
          <cell r="AV65">
            <v>0</v>
          </cell>
          <cell r="AW65" t="str">
            <v/>
          </cell>
          <cell r="AX65" t="str">
            <v/>
          </cell>
          <cell r="AY65" t="str">
            <v/>
          </cell>
          <cell r="AZ65" t="str">
            <v/>
          </cell>
          <cell r="BA65" t="str">
            <v/>
          </cell>
          <cell r="BB65" t="str">
            <v/>
          </cell>
          <cell r="BC65">
            <v>0</v>
          </cell>
          <cell r="BD65">
            <v>0</v>
          </cell>
        </row>
        <row r="66">
          <cell r="B66"/>
          <cell r="C66"/>
          <cell r="D66"/>
          <cell r="E66"/>
          <cell r="F66"/>
          <cell r="G66"/>
          <cell r="H66"/>
          <cell r="I66" t="str">
            <v/>
          </cell>
          <cell r="J66" t="str">
            <v/>
          </cell>
          <cell r="K66" t="str">
            <v/>
          </cell>
          <cell r="L66" t="str">
            <v/>
          </cell>
          <cell r="M66" t="str">
            <v/>
          </cell>
          <cell r="N66" t="str">
            <v/>
          </cell>
          <cell r="O66">
            <v>0</v>
          </cell>
          <cell r="P66">
            <v>0</v>
          </cell>
          <cell r="Q66" t="str">
            <v/>
          </cell>
          <cell r="R66" t="str">
            <v/>
          </cell>
          <cell r="S66" t="str">
            <v/>
          </cell>
          <cell r="T66" t="str">
            <v/>
          </cell>
          <cell r="U66" t="str">
            <v/>
          </cell>
          <cell r="V66" t="str">
            <v/>
          </cell>
          <cell r="W66">
            <v>0</v>
          </cell>
          <cell r="X66">
            <v>0</v>
          </cell>
          <cell r="Y66" t="str">
            <v/>
          </cell>
          <cell r="Z66" t="str">
            <v/>
          </cell>
          <cell r="AA66" t="str">
            <v/>
          </cell>
          <cell r="AB66" t="str">
            <v/>
          </cell>
          <cell r="AC66" t="str">
            <v/>
          </cell>
          <cell r="AD66" t="str">
            <v/>
          </cell>
          <cell r="AE66">
            <v>0</v>
          </cell>
          <cell r="AF66">
            <v>0</v>
          </cell>
          <cell r="AG66" t="str">
            <v/>
          </cell>
          <cell r="AH66" t="str">
            <v/>
          </cell>
          <cell r="AI66" t="str">
            <v/>
          </cell>
          <cell r="AJ66" t="str">
            <v/>
          </cell>
          <cell r="AK66" t="str">
            <v/>
          </cell>
          <cell r="AL66" t="str">
            <v/>
          </cell>
          <cell r="AM66">
            <v>0</v>
          </cell>
          <cell r="AN66">
            <v>0</v>
          </cell>
          <cell r="AO66" t="str">
            <v/>
          </cell>
          <cell r="AP66" t="str">
            <v/>
          </cell>
          <cell r="AQ66" t="str">
            <v/>
          </cell>
          <cell r="AR66" t="str">
            <v/>
          </cell>
          <cell r="AS66" t="str">
            <v/>
          </cell>
          <cell r="AT66" t="str">
            <v/>
          </cell>
          <cell r="AU66">
            <v>0</v>
          </cell>
          <cell r="AV66">
            <v>0</v>
          </cell>
          <cell r="AW66" t="str">
            <v/>
          </cell>
          <cell r="AX66" t="str">
            <v/>
          </cell>
          <cell r="AY66" t="str">
            <v/>
          </cell>
          <cell r="AZ66" t="str">
            <v/>
          </cell>
          <cell r="BA66" t="str">
            <v/>
          </cell>
          <cell r="BB66" t="str">
            <v/>
          </cell>
          <cell r="BC66">
            <v>0</v>
          </cell>
          <cell r="BD66">
            <v>0</v>
          </cell>
        </row>
        <row r="67">
          <cell r="B67"/>
          <cell r="C67"/>
          <cell r="D67"/>
          <cell r="E67"/>
          <cell r="F67"/>
          <cell r="G67"/>
          <cell r="H67"/>
          <cell r="I67" t="str">
            <v/>
          </cell>
          <cell r="J67" t="str">
            <v/>
          </cell>
          <cell r="K67" t="str">
            <v/>
          </cell>
          <cell r="L67" t="str">
            <v/>
          </cell>
          <cell r="M67" t="str">
            <v/>
          </cell>
          <cell r="N67" t="str">
            <v/>
          </cell>
          <cell r="O67">
            <v>0</v>
          </cell>
          <cell r="P67">
            <v>0</v>
          </cell>
          <cell r="Q67" t="str">
            <v/>
          </cell>
          <cell r="R67" t="str">
            <v/>
          </cell>
          <cell r="S67" t="str">
            <v/>
          </cell>
          <cell r="T67" t="str">
            <v/>
          </cell>
          <cell r="U67" t="str">
            <v/>
          </cell>
          <cell r="V67" t="str">
            <v/>
          </cell>
          <cell r="W67">
            <v>0</v>
          </cell>
          <cell r="X67">
            <v>0</v>
          </cell>
          <cell r="Y67" t="str">
            <v/>
          </cell>
          <cell r="Z67" t="str">
            <v/>
          </cell>
          <cell r="AA67" t="str">
            <v/>
          </cell>
          <cell r="AB67" t="str">
            <v/>
          </cell>
          <cell r="AC67" t="str">
            <v/>
          </cell>
          <cell r="AD67" t="str">
            <v/>
          </cell>
          <cell r="AE67">
            <v>0</v>
          </cell>
          <cell r="AF67">
            <v>0</v>
          </cell>
          <cell r="AG67" t="str">
            <v/>
          </cell>
          <cell r="AH67" t="str">
            <v/>
          </cell>
          <cell r="AI67" t="str">
            <v/>
          </cell>
          <cell r="AJ67" t="str">
            <v/>
          </cell>
          <cell r="AK67" t="str">
            <v/>
          </cell>
          <cell r="AL67" t="str">
            <v/>
          </cell>
          <cell r="AM67">
            <v>0</v>
          </cell>
          <cell r="AN67">
            <v>0</v>
          </cell>
          <cell r="AO67" t="str">
            <v/>
          </cell>
          <cell r="AP67" t="str">
            <v/>
          </cell>
          <cell r="AQ67" t="str">
            <v/>
          </cell>
          <cell r="AR67" t="str">
            <v/>
          </cell>
          <cell r="AS67" t="str">
            <v/>
          </cell>
          <cell r="AT67" t="str">
            <v/>
          </cell>
          <cell r="AU67">
            <v>0</v>
          </cell>
          <cell r="AV67">
            <v>0</v>
          </cell>
          <cell r="AW67" t="str">
            <v/>
          </cell>
          <cell r="AX67" t="str">
            <v/>
          </cell>
          <cell r="AY67" t="str">
            <v/>
          </cell>
          <cell r="AZ67" t="str">
            <v/>
          </cell>
          <cell r="BA67" t="str">
            <v/>
          </cell>
          <cell r="BB67" t="str">
            <v/>
          </cell>
          <cell r="BC67">
            <v>0</v>
          </cell>
          <cell r="BD67">
            <v>0</v>
          </cell>
        </row>
        <row r="68">
          <cell r="B68"/>
          <cell r="C68"/>
          <cell r="D68"/>
          <cell r="E68"/>
          <cell r="F68"/>
          <cell r="G68"/>
          <cell r="H68"/>
          <cell r="I68" t="str">
            <v/>
          </cell>
          <cell r="J68" t="str">
            <v/>
          </cell>
          <cell r="K68" t="str">
            <v/>
          </cell>
          <cell r="L68" t="str">
            <v/>
          </cell>
          <cell r="M68" t="str">
            <v/>
          </cell>
          <cell r="N68" t="str">
            <v/>
          </cell>
          <cell r="O68">
            <v>0</v>
          </cell>
          <cell r="P68">
            <v>0</v>
          </cell>
          <cell r="Q68" t="str">
            <v/>
          </cell>
          <cell r="R68" t="str">
            <v/>
          </cell>
          <cell r="S68" t="str">
            <v/>
          </cell>
          <cell r="T68" t="str">
            <v/>
          </cell>
          <cell r="U68" t="str">
            <v/>
          </cell>
          <cell r="V68" t="str">
            <v/>
          </cell>
          <cell r="W68">
            <v>0</v>
          </cell>
          <cell r="X68">
            <v>0</v>
          </cell>
          <cell r="Y68" t="str">
            <v/>
          </cell>
          <cell r="Z68" t="str">
            <v/>
          </cell>
          <cell r="AA68" t="str">
            <v/>
          </cell>
          <cell r="AB68" t="str">
            <v/>
          </cell>
          <cell r="AC68" t="str">
            <v/>
          </cell>
          <cell r="AD68" t="str">
            <v/>
          </cell>
          <cell r="AE68">
            <v>0</v>
          </cell>
          <cell r="AF68">
            <v>0</v>
          </cell>
          <cell r="AG68" t="str">
            <v/>
          </cell>
          <cell r="AH68" t="str">
            <v/>
          </cell>
          <cell r="AI68" t="str">
            <v/>
          </cell>
          <cell r="AJ68" t="str">
            <v/>
          </cell>
          <cell r="AK68" t="str">
            <v/>
          </cell>
          <cell r="AL68" t="str">
            <v/>
          </cell>
          <cell r="AM68">
            <v>0</v>
          </cell>
          <cell r="AN68">
            <v>0</v>
          </cell>
          <cell r="AO68" t="str">
            <v/>
          </cell>
          <cell r="AP68" t="str">
            <v/>
          </cell>
          <cell r="AQ68" t="str">
            <v/>
          </cell>
          <cell r="AR68" t="str">
            <v/>
          </cell>
          <cell r="AS68" t="str">
            <v/>
          </cell>
          <cell r="AT68" t="str">
            <v/>
          </cell>
          <cell r="AU68">
            <v>0</v>
          </cell>
          <cell r="AV68">
            <v>0</v>
          </cell>
          <cell r="AW68" t="str">
            <v/>
          </cell>
          <cell r="AX68" t="str">
            <v/>
          </cell>
          <cell r="AY68" t="str">
            <v/>
          </cell>
          <cell r="AZ68" t="str">
            <v/>
          </cell>
          <cell r="BA68" t="str">
            <v/>
          </cell>
          <cell r="BB68" t="str">
            <v/>
          </cell>
          <cell r="BC68">
            <v>0</v>
          </cell>
          <cell r="BD68">
            <v>0</v>
          </cell>
        </row>
        <row r="69">
          <cell r="B69"/>
          <cell r="C69"/>
          <cell r="D69"/>
          <cell r="E69"/>
          <cell r="F69"/>
          <cell r="G69"/>
          <cell r="H69"/>
          <cell r="I69" t="str">
            <v/>
          </cell>
          <cell r="J69" t="str">
            <v/>
          </cell>
          <cell r="K69" t="str">
            <v/>
          </cell>
          <cell r="L69" t="str">
            <v/>
          </cell>
          <cell r="M69" t="str">
            <v/>
          </cell>
          <cell r="N69" t="str">
            <v/>
          </cell>
          <cell r="O69">
            <v>0</v>
          </cell>
          <cell r="P69">
            <v>0</v>
          </cell>
          <cell r="Q69" t="str">
            <v/>
          </cell>
          <cell r="R69"/>
          <cell r="S69" t="str">
            <v/>
          </cell>
          <cell r="T69" t="str">
            <v/>
          </cell>
          <cell r="U69" t="str">
            <v/>
          </cell>
          <cell r="V69" t="str">
            <v/>
          </cell>
          <cell r="W69">
            <v>0</v>
          </cell>
          <cell r="X69">
            <v>0</v>
          </cell>
          <cell r="Y69" t="str">
            <v/>
          </cell>
          <cell r="Z69" t="str">
            <v/>
          </cell>
          <cell r="AA69" t="str">
            <v/>
          </cell>
          <cell r="AB69" t="str">
            <v/>
          </cell>
          <cell r="AC69" t="str">
            <v/>
          </cell>
          <cell r="AD69" t="str">
            <v/>
          </cell>
          <cell r="AE69">
            <v>0</v>
          </cell>
          <cell r="AF69">
            <v>0</v>
          </cell>
          <cell r="AG69" t="str">
            <v/>
          </cell>
          <cell r="AH69" t="str">
            <v/>
          </cell>
          <cell r="AI69" t="str">
            <v/>
          </cell>
          <cell r="AJ69" t="str">
            <v/>
          </cell>
          <cell r="AK69" t="str">
            <v/>
          </cell>
          <cell r="AL69" t="str">
            <v/>
          </cell>
          <cell r="AM69">
            <v>0</v>
          </cell>
          <cell r="AN69">
            <v>0</v>
          </cell>
          <cell r="AO69" t="str">
            <v/>
          </cell>
          <cell r="AP69" t="str">
            <v/>
          </cell>
          <cell r="AQ69" t="str">
            <v/>
          </cell>
          <cell r="AR69" t="str">
            <v/>
          </cell>
          <cell r="AS69" t="str">
            <v/>
          </cell>
          <cell r="AT69" t="str">
            <v/>
          </cell>
          <cell r="AU69">
            <v>0</v>
          </cell>
          <cell r="AV69">
            <v>0</v>
          </cell>
          <cell r="AW69" t="str">
            <v/>
          </cell>
          <cell r="AX69" t="str">
            <v/>
          </cell>
          <cell r="AY69" t="str">
            <v/>
          </cell>
          <cell r="AZ69" t="str">
            <v/>
          </cell>
          <cell r="BA69" t="str">
            <v/>
          </cell>
          <cell r="BB69" t="str">
            <v/>
          </cell>
          <cell r="BC69">
            <v>0</v>
          </cell>
          <cell r="BD69">
            <v>0</v>
          </cell>
        </row>
        <row r="70">
          <cell r="B70"/>
          <cell r="C70"/>
          <cell r="D70"/>
          <cell r="E70"/>
          <cell r="F70"/>
          <cell r="G70"/>
          <cell r="H70"/>
          <cell r="I70" t="str">
            <v/>
          </cell>
          <cell r="J70" t="str">
            <v/>
          </cell>
          <cell r="K70" t="str">
            <v/>
          </cell>
          <cell r="L70" t="str">
            <v/>
          </cell>
          <cell r="M70" t="str">
            <v/>
          </cell>
          <cell r="N70" t="str">
            <v/>
          </cell>
          <cell r="O70">
            <v>0</v>
          </cell>
          <cell r="P70">
            <v>0</v>
          </cell>
          <cell r="Q70" t="str">
            <v/>
          </cell>
          <cell r="R70"/>
          <cell r="S70" t="str">
            <v/>
          </cell>
          <cell r="T70" t="str">
            <v/>
          </cell>
          <cell r="U70" t="str">
            <v/>
          </cell>
          <cell r="V70" t="str">
            <v/>
          </cell>
          <cell r="W70">
            <v>0</v>
          </cell>
          <cell r="X70">
            <v>0</v>
          </cell>
          <cell r="Y70" t="str">
            <v/>
          </cell>
          <cell r="Z70" t="str">
            <v/>
          </cell>
          <cell r="AA70" t="str">
            <v/>
          </cell>
          <cell r="AB70" t="str">
            <v/>
          </cell>
          <cell r="AC70" t="str">
            <v/>
          </cell>
          <cell r="AD70" t="str">
            <v/>
          </cell>
          <cell r="AE70">
            <v>0</v>
          </cell>
          <cell r="AF70">
            <v>0</v>
          </cell>
          <cell r="AG70" t="str">
            <v/>
          </cell>
          <cell r="AH70" t="str">
            <v/>
          </cell>
          <cell r="AI70" t="str">
            <v/>
          </cell>
          <cell r="AJ70" t="str">
            <v/>
          </cell>
          <cell r="AK70" t="str">
            <v/>
          </cell>
          <cell r="AL70" t="str">
            <v/>
          </cell>
          <cell r="AM70">
            <v>0</v>
          </cell>
          <cell r="AN70">
            <v>0</v>
          </cell>
          <cell r="AO70" t="str">
            <v/>
          </cell>
          <cell r="AP70" t="str">
            <v/>
          </cell>
          <cell r="AQ70" t="str">
            <v/>
          </cell>
          <cell r="AR70" t="str">
            <v/>
          </cell>
          <cell r="AS70" t="str">
            <v/>
          </cell>
          <cell r="AT70" t="str">
            <v/>
          </cell>
          <cell r="AU70">
            <v>0</v>
          </cell>
          <cell r="AV70">
            <v>0</v>
          </cell>
          <cell r="AW70" t="str">
            <v/>
          </cell>
          <cell r="AX70" t="str">
            <v/>
          </cell>
          <cell r="AY70" t="str">
            <v/>
          </cell>
          <cell r="AZ70" t="str">
            <v/>
          </cell>
          <cell r="BA70" t="str">
            <v/>
          </cell>
          <cell r="BB70" t="str">
            <v/>
          </cell>
          <cell r="BC70">
            <v>0</v>
          </cell>
          <cell r="BD70">
            <v>0</v>
          </cell>
        </row>
        <row r="71">
          <cell r="B71"/>
          <cell r="C71"/>
          <cell r="D71"/>
          <cell r="E71"/>
          <cell r="F71"/>
          <cell r="G71"/>
          <cell r="H71"/>
          <cell r="I71" t="str">
            <v/>
          </cell>
          <cell r="J71" t="str">
            <v/>
          </cell>
          <cell r="K71" t="str">
            <v/>
          </cell>
          <cell r="L71" t="str">
            <v/>
          </cell>
          <cell r="M71" t="str">
            <v/>
          </cell>
          <cell r="N71" t="str">
            <v/>
          </cell>
          <cell r="O71">
            <v>0</v>
          </cell>
          <cell r="P71">
            <v>0</v>
          </cell>
          <cell r="Q71" t="str">
            <v/>
          </cell>
          <cell r="R71"/>
          <cell r="S71" t="str">
            <v/>
          </cell>
          <cell r="T71" t="str">
            <v/>
          </cell>
          <cell r="U71" t="str">
            <v/>
          </cell>
          <cell r="V71" t="str">
            <v/>
          </cell>
          <cell r="W71">
            <v>0</v>
          </cell>
          <cell r="X71">
            <v>0</v>
          </cell>
          <cell r="Y71" t="str">
            <v/>
          </cell>
          <cell r="Z71" t="str">
            <v/>
          </cell>
          <cell r="AA71" t="str">
            <v/>
          </cell>
          <cell r="AB71" t="str">
            <v/>
          </cell>
          <cell r="AC71" t="str">
            <v/>
          </cell>
          <cell r="AD71" t="str">
            <v/>
          </cell>
          <cell r="AE71">
            <v>0</v>
          </cell>
          <cell r="AF71">
            <v>0</v>
          </cell>
          <cell r="AG71" t="str">
            <v/>
          </cell>
          <cell r="AH71" t="str">
            <v/>
          </cell>
          <cell r="AI71" t="str">
            <v/>
          </cell>
          <cell r="AJ71" t="str">
            <v/>
          </cell>
          <cell r="AK71" t="str">
            <v/>
          </cell>
          <cell r="AL71" t="str">
            <v/>
          </cell>
          <cell r="AM71">
            <v>0</v>
          </cell>
          <cell r="AN71">
            <v>0</v>
          </cell>
          <cell r="AO71" t="str">
            <v/>
          </cell>
          <cell r="AP71" t="str">
            <v/>
          </cell>
          <cell r="AQ71" t="str">
            <v/>
          </cell>
          <cell r="AR71" t="str">
            <v/>
          </cell>
          <cell r="AS71" t="str">
            <v/>
          </cell>
          <cell r="AT71" t="str">
            <v/>
          </cell>
          <cell r="AU71">
            <v>0</v>
          </cell>
          <cell r="AV71">
            <v>0</v>
          </cell>
          <cell r="AW71" t="str">
            <v/>
          </cell>
          <cell r="AX71" t="str">
            <v/>
          </cell>
          <cell r="AY71" t="str">
            <v/>
          </cell>
          <cell r="AZ71" t="str">
            <v/>
          </cell>
          <cell r="BA71" t="str">
            <v/>
          </cell>
          <cell r="BB71" t="str">
            <v/>
          </cell>
          <cell r="BC71">
            <v>0</v>
          </cell>
          <cell r="BD71">
            <v>0</v>
          </cell>
        </row>
        <row r="72">
          <cell r="B72"/>
          <cell r="C72"/>
          <cell r="D72"/>
          <cell r="E72"/>
          <cell r="F72"/>
          <cell r="G72"/>
          <cell r="H72"/>
          <cell r="I72" t="str">
            <v/>
          </cell>
          <cell r="J72" t="str">
            <v/>
          </cell>
          <cell r="K72" t="str">
            <v/>
          </cell>
          <cell r="L72" t="str">
            <v/>
          </cell>
          <cell r="M72" t="str">
            <v/>
          </cell>
          <cell r="N72" t="str">
            <v/>
          </cell>
          <cell r="O72">
            <v>0</v>
          </cell>
          <cell r="P72">
            <v>0</v>
          </cell>
          <cell r="Q72" t="str">
            <v/>
          </cell>
          <cell r="R72" t="str">
            <v/>
          </cell>
          <cell r="S72" t="str">
            <v/>
          </cell>
          <cell r="T72" t="str">
            <v/>
          </cell>
          <cell r="U72" t="str">
            <v/>
          </cell>
          <cell r="V72" t="str">
            <v/>
          </cell>
          <cell r="W72">
            <v>0</v>
          </cell>
          <cell r="X72">
            <v>0</v>
          </cell>
          <cell r="Y72" t="str">
            <v/>
          </cell>
          <cell r="Z72" t="str">
            <v/>
          </cell>
          <cell r="AA72" t="str">
            <v/>
          </cell>
          <cell r="AB72" t="str">
            <v/>
          </cell>
          <cell r="AC72" t="str">
            <v/>
          </cell>
          <cell r="AD72" t="str">
            <v/>
          </cell>
          <cell r="AE72">
            <v>0</v>
          </cell>
          <cell r="AF72">
            <v>0</v>
          </cell>
          <cell r="AG72" t="str">
            <v/>
          </cell>
          <cell r="AH72" t="str">
            <v/>
          </cell>
          <cell r="AI72" t="str">
            <v/>
          </cell>
          <cell r="AJ72" t="str">
            <v/>
          </cell>
          <cell r="AK72" t="str">
            <v/>
          </cell>
          <cell r="AL72" t="str">
            <v/>
          </cell>
          <cell r="AM72">
            <v>0</v>
          </cell>
          <cell r="AN72">
            <v>0</v>
          </cell>
          <cell r="AO72" t="str">
            <v/>
          </cell>
          <cell r="AP72" t="str">
            <v/>
          </cell>
          <cell r="AQ72" t="str">
            <v/>
          </cell>
          <cell r="AR72" t="str">
            <v/>
          </cell>
          <cell r="AS72" t="str">
            <v/>
          </cell>
          <cell r="AT72" t="str">
            <v/>
          </cell>
          <cell r="AU72">
            <v>0</v>
          </cell>
          <cell r="AV72">
            <v>0</v>
          </cell>
          <cell r="AW72" t="str">
            <v/>
          </cell>
          <cell r="AX72" t="str">
            <v/>
          </cell>
          <cell r="AY72" t="str">
            <v/>
          </cell>
          <cell r="AZ72" t="str">
            <v/>
          </cell>
          <cell r="BA72" t="str">
            <v/>
          </cell>
          <cell r="BB72" t="str">
            <v/>
          </cell>
          <cell r="BC72">
            <v>0</v>
          </cell>
          <cell r="BD72">
            <v>0</v>
          </cell>
        </row>
        <row r="73">
          <cell r="B73"/>
          <cell r="C73"/>
          <cell r="D73"/>
          <cell r="E73"/>
          <cell r="F73"/>
          <cell r="G73"/>
          <cell r="H73"/>
          <cell r="I73" t="str">
            <v/>
          </cell>
          <cell r="J73" t="str">
            <v/>
          </cell>
          <cell r="K73" t="str">
            <v/>
          </cell>
          <cell r="L73" t="str">
            <v/>
          </cell>
          <cell r="M73" t="str">
            <v/>
          </cell>
          <cell r="N73" t="str">
            <v/>
          </cell>
          <cell r="O73">
            <v>0</v>
          </cell>
          <cell r="P73">
            <v>0</v>
          </cell>
          <cell r="Q73" t="str">
            <v/>
          </cell>
          <cell r="R73" t="str">
            <v/>
          </cell>
          <cell r="S73" t="str">
            <v/>
          </cell>
          <cell r="T73" t="str">
            <v/>
          </cell>
          <cell r="U73" t="str">
            <v/>
          </cell>
          <cell r="V73" t="str">
            <v/>
          </cell>
          <cell r="W73">
            <v>0</v>
          </cell>
          <cell r="X73">
            <v>0</v>
          </cell>
          <cell r="Y73" t="str">
            <v/>
          </cell>
          <cell r="Z73" t="str">
            <v/>
          </cell>
          <cell r="AA73" t="str">
            <v/>
          </cell>
          <cell r="AB73" t="str">
            <v/>
          </cell>
          <cell r="AC73" t="str">
            <v/>
          </cell>
          <cell r="AD73" t="str">
            <v/>
          </cell>
          <cell r="AE73">
            <v>0</v>
          </cell>
          <cell r="AF73">
            <v>0</v>
          </cell>
          <cell r="AG73" t="str">
            <v/>
          </cell>
          <cell r="AH73" t="str">
            <v/>
          </cell>
          <cell r="AI73" t="str">
            <v/>
          </cell>
          <cell r="AJ73" t="str">
            <v/>
          </cell>
          <cell r="AK73" t="str">
            <v/>
          </cell>
          <cell r="AL73" t="str">
            <v/>
          </cell>
          <cell r="AM73">
            <v>0</v>
          </cell>
          <cell r="AN73">
            <v>0</v>
          </cell>
          <cell r="AO73" t="str">
            <v/>
          </cell>
          <cell r="AP73" t="str">
            <v/>
          </cell>
          <cell r="AQ73" t="str">
            <v/>
          </cell>
          <cell r="AR73" t="str">
            <v/>
          </cell>
          <cell r="AS73" t="str">
            <v/>
          </cell>
          <cell r="AT73" t="str">
            <v/>
          </cell>
          <cell r="AU73">
            <v>0</v>
          </cell>
          <cell r="AV73">
            <v>0</v>
          </cell>
          <cell r="AW73" t="str">
            <v/>
          </cell>
          <cell r="AX73" t="str">
            <v/>
          </cell>
          <cell r="AY73" t="str">
            <v/>
          </cell>
          <cell r="AZ73" t="str">
            <v/>
          </cell>
          <cell r="BA73" t="str">
            <v/>
          </cell>
          <cell r="BB73" t="str">
            <v/>
          </cell>
          <cell r="BC73">
            <v>0</v>
          </cell>
          <cell r="BD73">
            <v>0</v>
          </cell>
        </row>
        <row r="74">
          <cell r="B74"/>
          <cell r="C74"/>
          <cell r="D74"/>
          <cell r="E74"/>
          <cell r="F74"/>
          <cell r="G74"/>
          <cell r="H74"/>
          <cell r="I74" t="str">
            <v/>
          </cell>
          <cell r="J74" t="str">
            <v/>
          </cell>
          <cell r="K74" t="str">
            <v/>
          </cell>
          <cell r="L74" t="str">
            <v/>
          </cell>
          <cell r="M74" t="str">
            <v/>
          </cell>
          <cell r="N74" t="str">
            <v/>
          </cell>
          <cell r="O74">
            <v>0</v>
          </cell>
          <cell r="P74">
            <v>0</v>
          </cell>
          <cell r="Q74" t="str">
            <v/>
          </cell>
          <cell r="R74" t="str">
            <v/>
          </cell>
          <cell r="S74" t="str">
            <v/>
          </cell>
          <cell r="T74" t="str">
            <v/>
          </cell>
          <cell r="U74" t="str">
            <v/>
          </cell>
          <cell r="V74" t="str">
            <v/>
          </cell>
          <cell r="W74">
            <v>0</v>
          </cell>
          <cell r="X74">
            <v>0</v>
          </cell>
          <cell r="Y74" t="str">
            <v/>
          </cell>
          <cell r="Z74" t="str">
            <v/>
          </cell>
          <cell r="AA74" t="str">
            <v/>
          </cell>
          <cell r="AB74" t="str">
            <v/>
          </cell>
          <cell r="AC74" t="str">
            <v/>
          </cell>
          <cell r="AD74" t="str">
            <v/>
          </cell>
          <cell r="AE74">
            <v>0</v>
          </cell>
          <cell r="AF74">
            <v>0</v>
          </cell>
          <cell r="AG74" t="str">
            <v/>
          </cell>
          <cell r="AH74" t="str">
            <v/>
          </cell>
          <cell r="AI74" t="str">
            <v/>
          </cell>
          <cell r="AJ74" t="str">
            <v/>
          </cell>
          <cell r="AK74" t="str">
            <v/>
          </cell>
          <cell r="AL74" t="str">
            <v/>
          </cell>
          <cell r="AM74">
            <v>0</v>
          </cell>
          <cell r="AN74">
            <v>0</v>
          </cell>
          <cell r="AO74" t="str">
            <v/>
          </cell>
          <cell r="AP74" t="str">
            <v/>
          </cell>
          <cell r="AQ74" t="str">
            <v/>
          </cell>
          <cell r="AR74" t="str">
            <v/>
          </cell>
          <cell r="AS74" t="str">
            <v/>
          </cell>
          <cell r="AT74" t="str">
            <v/>
          </cell>
          <cell r="AU74">
            <v>0</v>
          </cell>
          <cell r="AV74">
            <v>0</v>
          </cell>
          <cell r="AW74" t="str">
            <v/>
          </cell>
          <cell r="AX74" t="str">
            <v/>
          </cell>
          <cell r="AY74" t="str">
            <v/>
          </cell>
          <cell r="AZ74" t="str">
            <v/>
          </cell>
          <cell r="BA74" t="str">
            <v/>
          </cell>
          <cell r="BB74" t="str">
            <v/>
          </cell>
          <cell r="BC74">
            <v>0</v>
          </cell>
          <cell r="BD74">
            <v>0</v>
          </cell>
        </row>
        <row r="75">
          <cell r="B75"/>
          <cell r="C75"/>
          <cell r="D75"/>
          <cell r="E75"/>
          <cell r="F75"/>
          <cell r="G75"/>
          <cell r="H75"/>
          <cell r="I75" t="str">
            <v/>
          </cell>
          <cell r="J75" t="str">
            <v/>
          </cell>
          <cell r="K75" t="str">
            <v/>
          </cell>
          <cell r="L75" t="str">
            <v/>
          </cell>
          <cell r="M75" t="str">
            <v/>
          </cell>
          <cell r="N75" t="str">
            <v/>
          </cell>
          <cell r="O75">
            <v>0</v>
          </cell>
          <cell r="P75">
            <v>0</v>
          </cell>
          <cell r="Q75" t="str">
            <v/>
          </cell>
          <cell r="R75" t="str">
            <v/>
          </cell>
          <cell r="S75" t="str">
            <v/>
          </cell>
          <cell r="T75" t="str">
            <v/>
          </cell>
          <cell r="U75" t="str">
            <v/>
          </cell>
          <cell r="V75" t="str">
            <v/>
          </cell>
          <cell r="W75">
            <v>0</v>
          </cell>
          <cell r="X75">
            <v>0</v>
          </cell>
          <cell r="Y75" t="str">
            <v/>
          </cell>
          <cell r="Z75" t="str">
            <v/>
          </cell>
          <cell r="AA75" t="str">
            <v/>
          </cell>
          <cell r="AB75" t="str">
            <v/>
          </cell>
          <cell r="AC75" t="str">
            <v/>
          </cell>
          <cell r="AD75" t="str">
            <v/>
          </cell>
          <cell r="AE75">
            <v>0</v>
          </cell>
          <cell r="AF75">
            <v>0</v>
          </cell>
          <cell r="AG75" t="str">
            <v/>
          </cell>
          <cell r="AH75" t="str">
            <v/>
          </cell>
          <cell r="AI75" t="str">
            <v/>
          </cell>
          <cell r="AJ75" t="str">
            <v/>
          </cell>
          <cell r="AK75" t="str">
            <v/>
          </cell>
          <cell r="AL75" t="str">
            <v/>
          </cell>
          <cell r="AM75">
            <v>0</v>
          </cell>
          <cell r="AN75">
            <v>0</v>
          </cell>
          <cell r="AO75" t="str">
            <v/>
          </cell>
          <cell r="AP75" t="str">
            <v/>
          </cell>
          <cell r="AQ75" t="str">
            <v/>
          </cell>
          <cell r="AR75" t="str">
            <v/>
          </cell>
          <cell r="AS75" t="str">
            <v/>
          </cell>
          <cell r="AT75" t="str">
            <v/>
          </cell>
          <cell r="AU75">
            <v>0</v>
          </cell>
          <cell r="AV75">
            <v>0</v>
          </cell>
          <cell r="AW75" t="str">
            <v/>
          </cell>
          <cell r="AX75" t="str">
            <v/>
          </cell>
          <cell r="AY75" t="str">
            <v/>
          </cell>
          <cell r="AZ75" t="str">
            <v/>
          </cell>
          <cell r="BA75" t="str">
            <v/>
          </cell>
          <cell r="BB75" t="str">
            <v/>
          </cell>
          <cell r="BC75">
            <v>0</v>
          </cell>
          <cell r="BD75">
            <v>0</v>
          </cell>
        </row>
        <row r="76">
          <cell r="B76"/>
          <cell r="C76"/>
          <cell r="D76"/>
          <cell r="E76"/>
          <cell r="F76"/>
          <cell r="G76"/>
          <cell r="H76"/>
          <cell r="I76" t="str">
            <v/>
          </cell>
          <cell r="J76" t="str">
            <v/>
          </cell>
          <cell r="K76" t="str">
            <v/>
          </cell>
          <cell r="L76" t="str">
            <v/>
          </cell>
          <cell r="M76" t="str">
            <v/>
          </cell>
          <cell r="N76" t="str">
            <v/>
          </cell>
          <cell r="O76">
            <v>0</v>
          </cell>
          <cell r="P76">
            <v>0</v>
          </cell>
          <cell r="Q76" t="str">
            <v/>
          </cell>
          <cell r="R76" t="str">
            <v/>
          </cell>
          <cell r="S76" t="str">
            <v/>
          </cell>
          <cell r="T76" t="str">
            <v/>
          </cell>
          <cell r="U76" t="str">
            <v/>
          </cell>
          <cell r="V76" t="str">
            <v/>
          </cell>
          <cell r="W76">
            <v>0</v>
          </cell>
          <cell r="X76">
            <v>0</v>
          </cell>
          <cell r="Y76" t="str">
            <v/>
          </cell>
          <cell r="Z76" t="str">
            <v/>
          </cell>
          <cell r="AA76" t="str">
            <v/>
          </cell>
          <cell r="AB76" t="str">
            <v/>
          </cell>
          <cell r="AC76" t="str">
            <v/>
          </cell>
          <cell r="AD76" t="str">
            <v/>
          </cell>
          <cell r="AE76">
            <v>0</v>
          </cell>
          <cell r="AF76">
            <v>0</v>
          </cell>
          <cell r="AG76" t="str">
            <v/>
          </cell>
          <cell r="AH76" t="str">
            <v/>
          </cell>
          <cell r="AI76" t="str">
            <v/>
          </cell>
          <cell r="AJ76" t="str">
            <v/>
          </cell>
          <cell r="AK76" t="str">
            <v/>
          </cell>
          <cell r="AL76" t="str">
            <v/>
          </cell>
          <cell r="AM76">
            <v>0</v>
          </cell>
          <cell r="AN76">
            <v>0</v>
          </cell>
          <cell r="AO76" t="str">
            <v/>
          </cell>
          <cell r="AP76" t="str">
            <v/>
          </cell>
          <cell r="AQ76" t="str">
            <v/>
          </cell>
          <cell r="AR76" t="str">
            <v/>
          </cell>
          <cell r="AS76" t="str">
            <v/>
          </cell>
          <cell r="AT76" t="str">
            <v/>
          </cell>
          <cell r="AU76">
            <v>0</v>
          </cell>
          <cell r="AV76">
            <v>0</v>
          </cell>
          <cell r="AW76" t="str">
            <v/>
          </cell>
          <cell r="AX76" t="str">
            <v/>
          </cell>
          <cell r="AY76" t="str">
            <v/>
          </cell>
          <cell r="AZ76" t="str">
            <v/>
          </cell>
          <cell r="BA76" t="str">
            <v/>
          </cell>
          <cell r="BB76" t="str">
            <v/>
          </cell>
          <cell r="BC76">
            <v>0</v>
          </cell>
          <cell r="BD76">
            <v>0</v>
          </cell>
        </row>
        <row r="77">
          <cell r="B77"/>
          <cell r="C77"/>
          <cell r="D77"/>
          <cell r="E77"/>
          <cell r="F77"/>
          <cell r="G77"/>
          <cell r="H77"/>
          <cell r="I77"/>
          <cell r="J77"/>
          <cell r="K77" t="str">
            <v/>
          </cell>
          <cell r="L77" t="str">
            <v/>
          </cell>
          <cell r="M77" t="str">
            <v/>
          </cell>
          <cell r="N77" t="str">
            <v/>
          </cell>
          <cell r="O77">
            <v>0</v>
          </cell>
          <cell r="P77">
            <v>0</v>
          </cell>
          <cell r="Q77" t="str">
            <v/>
          </cell>
          <cell r="R77"/>
          <cell r="S77" t="str">
            <v/>
          </cell>
          <cell r="T77" t="str">
            <v/>
          </cell>
          <cell r="U77" t="str">
            <v/>
          </cell>
          <cell r="V77" t="str">
            <v/>
          </cell>
          <cell r="W77">
            <v>0</v>
          </cell>
          <cell r="X77">
            <v>0</v>
          </cell>
          <cell r="Y77" t="str">
            <v/>
          </cell>
          <cell r="Z77" t="str">
            <v/>
          </cell>
          <cell r="AA77" t="str">
            <v/>
          </cell>
          <cell r="AB77" t="str">
            <v/>
          </cell>
          <cell r="AC77" t="str">
            <v/>
          </cell>
          <cell r="AD77" t="str">
            <v/>
          </cell>
          <cell r="AE77">
            <v>0</v>
          </cell>
          <cell r="AF77">
            <v>0</v>
          </cell>
          <cell r="AG77" t="str">
            <v/>
          </cell>
          <cell r="AH77" t="str">
            <v/>
          </cell>
          <cell r="AI77" t="str">
            <v/>
          </cell>
          <cell r="AJ77" t="str">
            <v/>
          </cell>
          <cell r="AK77" t="str">
            <v/>
          </cell>
          <cell r="AL77" t="str">
            <v/>
          </cell>
          <cell r="AM77">
            <v>0</v>
          </cell>
          <cell r="AN77">
            <v>0</v>
          </cell>
          <cell r="AO77" t="str">
            <v/>
          </cell>
          <cell r="AP77" t="str">
            <v/>
          </cell>
          <cell r="AQ77" t="str">
            <v/>
          </cell>
          <cell r="AR77" t="str">
            <v/>
          </cell>
          <cell r="AS77" t="str">
            <v/>
          </cell>
          <cell r="AT77" t="str">
            <v/>
          </cell>
          <cell r="AU77">
            <v>0</v>
          </cell>
          <cell r="AV77">
            <v>0</v>
          </cell>
          <cell r="AW77" t="str">
            <v/>
          </cell>
          <cell r="AX77" t="str">
            <v/>
          </cell>
          <cell r="AY77" t="str">
            <v/>
          </cell>
          <cell r="AZ77" t="str">
            <v/>
          </cell>
          <cell r="BA77" t="str">
            <v/>
          </cell>
          <cell r="BB77" t="str">
            <v/>
          </cell>
          <cell r="BC77">
            <v>0</v>
          </cell>
          <cell r="BD77">
            <v>0</v>
          </cell>
        </row>
        <row r="78">
          <cell r="B78"/>
          <cell r="C78"/>
          <cell r="D78"/>
          <cell r="E78"/>
          <cell r="F78"/>
          <cell r="G78"/>
          <cell r="H78"/>
          <cell r="I78" t="str">
            <v/>
          </cell>
          <cell r="J78" t="str">
            <v/>
          </cell>
          <cell r="K78" t="str">
            <v/>
          </cell>
          <cell r="L78" t="str">
            <v/>
          </cell>
          <cell r="M78" t="str">
            <v/>
          </cell>
          <cell r="N78" t="str">
            <v/>
          </cell>
          <cell r="O78">
            <v>0</v>
          </cell>
          <cell r="P78">
            <v>0</v>
          </cell>
          <cell r="Q78" t="str">
            <v/>
          </cell>
          <cell r="R78"/>
          <cell r="S78" t="str">
            <v/>
          </cell>
          <cell r="T78" t="str">
            <v/>
          </cell>
          <cell r="U78" t="str">
            <v/>
          </cell>
          <cell r="V78" t="str">
            <v/>
          </cell>
          <cell r="W78">
            <v>0</v>
          </cell>
          <cell r="X78">
            <v>0</v>
          </cell>
          <cell r="Y78" t="str">
            <v/>
          </cell>
          <cell r="Z78"/>
          <cell r="AA78" t="str">
            <v/>
          </cell>
          <cell r="AB78" t="str">
            <v/>
          </cell>
          <cell r="AC78" t="str">
            <v/>
          </cell>
          <cell r="AD78" t="str">
            <v/>
          </cell>
          <cell r="AE78">
            <v>1</v>
          </cell>
          <cell r="AF78">
            <v>1</v>
          </cell>
          <cell r="AG78" t="str">
            <v/>
          </cell>
          <cell r="AH78" t="str">
            <v/>
          </cell>
          <cell r="AI78" t="str">
            <v/>
          </cell>
          <cell r="AJ78" t="str">
            <v/>
          </cell>
          <cell r="AK78" t="str">
            <v/>
          </cell>
          <cell r="AL78" t="str">
            <v/>
          </cell>
          <cell r="AM78">
            <v>0</v>
          </cell>
          <cell r="AN78">
            <v>1</v>
          </cell>
          <cell r="AO78" t="str">
            <v/>
          </cell>
          <cell r="AP78" t="str">
            <v/>
          </cell>
          <cell r="AQ78" t="str">
            <v/>
          </cell>
          <cell r="AR78" t="str">
            <v/>
          </cell>
          <cell r="AS78" t="str">
            <v/>
          </cell>
          <cell r="AT78" t="str">
            <v/>
          </cell>
          <cell r="AU78">
            <v>0</v>
          </cell>
          <cell r="AV78">
            <v>1</v>
          </cell>
          <cell r="AW78" t="str">
            <v/>
          </cell>
          <cell r="AX78" t="str">
            <v/>
          </cell>
          <cell r="AY78" t="str">
            <v/>
          </cell>
          <cell r="AZ78" t="str">
            <v/>
          </cell>
          <cell r="BA78" t="str">
            <v/>
          </cell>
          <cell r="BB78" t="str">
            <v/>
          </cell>
          <cell r="BC78">
            <v>0</v>
          </cell>
          <cell r="BD78">
            <v>1</v>
          </cell>
        </row>
        <row r="79">
          <cell r="B79"/>
          <cell r="C79"/>
          <cell r="D79"/>
          <cell r="E79"/>
          <cell r="F79"/>
          <cell r="G79"/>
          <cell r="H79"/>
          <cell r="I79"/>
          <cell r="J79"/>
          <cell r="K79"/>
          <cell r="L79" t="str">
            <v/>
          </cell>
          <cell r="M79" t="str">
            <v/>
          </cell>
          <cell r="N79" t="str">
            <v/>
          </cell>
          <cell r="O79">
            <v>0</v>
          </cell>
          <cell r="P79">
            <v>0</v>
          </cell>
          <cell r="Q79" t="str">
            <v/>
          </cell>
          <cell r="R79"/>
          <cell r="S79" t="str">
            <v/>
          </cell>
          <cell r="T79" t="str">
            <v/>
          </cell>
          <cell r="U79" t="str">
            <v/>
          </cell>
          <cell r="V79" t="str">
            <v/>
          </cell>
          <cell r="W79">
            <v>0</v>
          </cell>
          <cell r="X79">
            <v>0</v>
          </cell>
          <cell r="Y79"/>
          <cell r="Z79"/>
          <cell r="AA79" t="str">
            <v/>
          </cell>
          <cell r="AB79" t="str">
            <v/>
          </cell>
          <cell r="AC79" t="str">
            <v/>
          </cell>
          <cell r="AD79" t="str">
            <v/>
          </cell>
          <cell r="AE79">
            <v>0</v>
          </cell>
          <cell r="AF79">
            <v>0</v>
          </cell>
          <cell r="AG79" t="str">
            <v/>
          </cell>
          <cell r="AH79" t="str">
            <v/>
          </cell>
          <cell r="AI79" t="str">
            <v/>
          </cell>
          <cell r="AJ79" t="str">
            <v/>
          </cell>
          <cell r="AK79"/>
          <cell r="AL79" t="str">
            <v/>
          </cell>
          <cell r="AM79">
            <v>0</v>
          </cell>
          <cell r="AN79">
            <v>0</v>
          </cell>
          <cell r="AO79" t="str">
            <v/>
          </cell>
          <cell r="AP79"/>
          <cell r="AQ79" t="str">
            <v/>
          </cell>
          <cell r="AR79"/>
          <cell r="AS79" t="str">
            <v/>
          </cell>
          <cell r="AT79" t="str">
            <v/>
          </cell>
          <cell r="AU79">
            <v>0</v>
          </cell>
          <cell r="AV79">
            <v>0</v>
          </cell>
          <cell r="AW79" t="str">
            <v/>
          </cell>
          <cell r="AX79" t="str">
            <v/>
          </cell>
          <cell r="AY79" t="str">
            <v/>
          </cell>
          <cell r="AZ79" t="str">
            <v/>
          </cell>
          <cell r="BA79" t="str">
            <v/>
          </cell>
          <cell r="BB79" t="str">
            <v/>
          </cell>
          <cell r="BC79">
            <v>0</v>
          </cell>
          <cell r="BD79">
            <v>0</v>
          </cell>
        </row>
        <row r="80">
          <cell r="B80"/>
          <cell r="C80"/>
          <cell r="D80"/>
        </row>
        <row r="81">
          <cell r="B81"/>
          <cell r="C81"/>
          <cell r="D81"/>
        </row>
        <row r="82">
          <cell r="B82"/>
          <cell r="C82"/>
          <cell r="D82"/>
        </row>
        <row r="83">
          <cell r="B83"/>
          <cell r="C83"/>
          <cell r="D83"/>
        </row>
        <row r="84">
          <cell r="B84"/>
          <cell r="C84"/>
          <cell r="D84"/>
        </row>
        <row r="85">
          <cell r="B85"/>
          <cell r="C85"/>
          <cell r="D85"/>
        </row>
        <row r="86">
          <cell r="B86"/>
          <cell r="C86"/>
          <cell r="D86"/>
        </row>
        <row r="87">
          <cell r="B87" t="str">
            <v>【2023年ゲスト】</v>
          </cell>
          <cell r="C87"/>
          <cell r="D87"/>
        </row>
        <row r="88">
          <cell r="B88" t="str">
            <v>Endo Makoto</v>
          </cell>
          <cell r="C88" t="str">
            <v>TOYODA GOSEI NORTH AMERICA CORPORATION</v>
          </cell>
          <cell r="D88" t="str">
            <v>遠藤 誠</v>
          </cell>
        </row>
        <row r="89">
          <cell r="B89" t="str">
            <v>Kikuchi Mike</v>
          </cell>
          <cell r="C89" t="str">
            <v>INDIVIDUAL</v>
          </cell>
          <cell r="D89" t="str">
            <v>菊池 光夫</v>
          </cell>
        </row>
        <row r="90">
          <cell r="B90" t="str">
            <v>Kikuchi Yoshie</v>
          </cell>
          <cell r="C90" t="str">
            <v>INDIVIDUAL</v>
          </cell>
          <cell r="D90" t="str">
            <v>菊池 美江</v>
          </cell>
        </row>
        <row r="91">
          <cell r="B91" t="str">
            <v>Maehata Harutoshi</v>
          </cell>
          <cell r="C91" t="str">
            <v>INDIVIDUAL</v>
          </cell>
          <cell r="D91" t="str">
            <v>前畑 治敏</v>
          </cell>
        </row>
        <row r="92">
          <cell r="B92" t="str">
            <v>Nakamoto Daishiro</v>
          </cell>
          <cell r="C92" t="str">
            <v>INDIVIDUAL</v>
          </cell>
          <cell r="D92" t="str">
            <v>中本 大志朗</v>
          </cell>
        </row>
        <row r="93">
          <cell r="B93" t="str">
            <v xml:space="preserve">Niwa Shimpei </v>
          </cell>
          <cell r="C93" t="str">
            <v>INDIVIDUAL</v>
          </cell>
          <cell r="D93" t="str">
            <v>丹羽 新平</v>
          </cell>
        </row>
        <row r="94">
          <cell r="B94" t="str">
            <v>Sato Yasuro</v>
          </cell>
          <cell r="C94" t="str">
            <v>WELDING TECHNOLOGY CORP</v>
          </cell>
          <cell r="D94" t="str">
            <v>佐藤 安郎</v>
          </cell>
        </row>
        <row r="95">
          <cell r="B95" t="str">
            <v>Tanaka Hugo</v>
          </cell>
          <cell r="C95" t="str">
            <v>INDIVIDUAL</v>
          </cell>
          <cell r="D95" t="str">
            <v>田中 浩之</v>
          </cell>
        </row>
        <row r="96">
          <cell r="B96" t="str">
            <v>Umemoto Ryosuke</v>
          </cell>
          <cell r="C96" t="str">
            <v>INDIVIDUAL</v>
          </cell>
          <cell r="D96" t="str">
            <v>梅本 良輔</v>
          </cell>
        </row>
        <row r="97">
          <cell r="B97" t="str">
            <v>Yoshida Satoshi</v>
          </cell>
          <cell r="C97" t="str">
            <v>INDIVIDUAL</v>
          </cell>
          <cell r="D97" t="str">
            <v>吉田　聡</v>
          </cell>
        </row>
        <row r="98">
          <cell r="B98" t="str">
            <v>Morioka Miho</v>
          </cell>
          <cell r="C98" t="str">
            <v>INDIVIDUAL</v>
          </cell>
          <cell r="D98" t="str">
            <v>森岡 美穂</v>
          </cell>
        </row>
        <row r="99">
          <cell r="B99" t="str">
            <v>Shinomiya Kenichi</v>
          </cell>
          <cell r="C99" t="str">
            <v>HANWHA ADVANCED MATERIAL AMERICA</v>
          </cell>
          <cell r="D99" t="str">
            <v>四宮 憲一</v>
          </cell>
        </row>
        <row r="100">
          <cell r="B100" t="str">
            <v>Kawabata Toshio</v>
          </cell>
          <cell r="C100" t="str">
            <v>DENSO TEN AMERICA Limited</v>
          </cell>
          <cell r="D100" t="str">
            <v>川畑 寿夫</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1CEB-F7AB-4AD8-B726-1AE82CC66995}">
  <dimension ref="A1:BY85"/>
  <sheetViews>
    <sheetView tabSelected="1" zoomScale="61" zoomScaleNormal="70" workbookViewId="0">
      <pane xSplit="7" ySplit="3" topLeftCell="AU4" activePane="bottomRight" state="frozen"/>
      <selection pane="topRight" activeCell="I1" sqref="I1"/>
      <selection pane="bottomLeft" activeCell="A4" sqref="A4"/>
      <selection pane="bottomRight" activeCell="BD1" sqref="BD1"/>
    </sheetView>
  </sheetViews>
  <sheetFormatPr defaultColWidth="9.08984375" defaultRowHeight="15.5"/>
  <cols>
    <col min="1" max="1" width="4" style="10" bestFit="1" customWidth="1"/>
    <col min="2" max="2" width="22.36328125" style="10" customWidth="1"/>
    <col min="3" max="3" width="45.08984375" style="10" bestFit="1" customWidth="1"/>
    <col min="4" max="4" width="19.453125" style="10" bestFit="1" customWidth="1"/>
    <col min="5" max="5" width="9.90625" style="10" bestFit="1" customWidth="1"/>
    <col min="6" max="6" width="14.81640625" style="10" customWidth="1"/>
    <col min="7" max="7" width="15.36328125" style="8" bestFit="1" customWidth="1"/>
    <col min="8" max="8" width="7.08984375" style="10" customWidth="1"/>
    <col min="9" max="9" width="9.90625" style="35" bestFit="1" customWidth="1"/>
    <col min="10" max="10" width="10.36328125" style="35" bestFit="1" customWidth="1"/>
    <col min="11" max="11" width="12.36328125" style="35" customWidth="1"/>
    <col min="12" max="12" width="9.6328125" style="35" customWidth="1"/>
    <col min="13" max="13" width="10.08984375" style="35" customWidth="1"/>
    <col min="14" max="14" width="11.90625" style="35" customWidth="1"/>
    <col min="15" max="15" width="9.08984375" style="35"/>
    <col min="16" max="16" width="11.6328125" style="35" bestFit="1" customWidth="1"/>
    <col min="17" max="19" width="9.08984375" style="35"/>
    <col min="20" max="20" width="9.6328125" style="35" customWidth="1"/>
    <col min="21" max="21" width="10.7265625" style="35" customWidth="1"/>
    <col min="22" max="22" width="9.26953125" style="35" customWidth="1"/>
    <col min="23" max="23" width="9.08984375" style="35"/>
    <col min="24" max="24" width="11.6328125" style="35" bestFit="1" customWidth="1"/>
    <col min="25" max="27" width="9.08984375" style="35"/>
    <col min="28" max="28" width="9.6328125" style="35" customWidth="1"/>
    <col min="29" max="31" width="9.08984375" style="35"/>
    <col min="32" max="32" width="11.6328125" style="35" bestFit="1" customWidth="1"/>
    <col min="33" max="35" width="9.08984375" style="35"/>
    <col min="36" max="36" width="10.36328125" style="35" customWidth="1"/>
    <col min="37" max="40" width="9.08984375" style="35"/>
    <col min="41" max="43" width="8.08984375" style="35" customWidth="1"/>
    <col min="44" max="44" width="8.26953125" style="35" customWidth="1"/>
    <col min="45" max="45" width="13.90625" style="35" bestFit="1" customWidth="1"/>
    <col min="46" max="46" width="13.08984375" style="35" bestFit="1" customWidth="1"/>
    <col min="47" max="47" width="9.08984375" style="41"/>
    <col min="48" max="48" width="9.08984375" style="35"/>
    <col min="49" max="50" width="8.08984375" style="35" customWidth="1"/>
    <col min="51" max="57" width="8.6328125" style="35" customWidth="1"/>
    <col min="58" max="61" width="9.08984375" style="35"/>
    <col min="62" max="65" width="8.08984375" style="35" customWidth="1"/>
    <col min="66" max="73" width="12.54296875" style="35" hidden="1" customWidth="1"/>
    <col min="74" max="74" width="12.36328125" style="10" hidden="1" customWidth="1"/>
    <col min="75" max="75" width="13.36328125" style="22" hidden="1" customWidth="1"/>
    <col min="76" max="76" width="10.6328125" style="33" hidden="1" customWidth="1"/>
    <col min="77" max="77" width="12.36328125" style="35" customWidth="1"/>
    <col min="78" max="16384" width="9.08984375" style="10"/>
  </cols>
  <sheetData>
    <row r="1" spans="1:77" ht="33" customHeight="1">
      <c r="B1" s="625" t="s">
        <v>317</v>
      </c>
      <c r="F1" s="626"/>
      <c r="I1" s="627" t="s">
        <v>584</v>
      </c>
      <c r="J1" s="65" t="s">
        <v>585</v>
      </c>
      <c r="K1" s="31" t="s">
        <v>586</v>
      </c>
      <c r="L1" s="32" t="s">
        <v>9</v>
      </c>
      <c r="M1" s="33"/>
      <c r="N1" s="33"/>
      <c r="O1" s="33"/>
      <c r="P1" s="33"/>
      <c r="Q1" s="627" t="s">
        <v>584</v>
      </c>
      <c r="R1" s="30" t="s">
        <v>585</v>
      </c>
      <c r="S1" s="31" t="s">
        <v>586</v>
      </c>
      <c r="T1" s="32" t="s">
        <v>9</v>
      </c>
      <c r="U1" s="33"/>
      <c r="V1" s="33"/>
      <c r="W1" s="33"/>
      <c r="X1" s="33"/>
      <c r="Y1" s="627" t="s">
        <v>584</v>
      </c>
      <c r="Z1" s="30" t="s">
        <v>585</v>
      </c>
      <c r="AA1" s="31" t="s">
        <v>586</v>
      </c>
      <c r="AB1" s="32" t="s">
        <v>9</v>
      </c>
      <c r="AC1" s="33"/>
      <c r="AD1" s="33"/>
      <c r="AE1" s="33"/>
      <c r="AF1" s="33"/>
      <c r="AG1" s="627" t="s">
        <v>584</v>
      </c>
      <c r="AH1" s="30" t="s">
        <v>585</v>
      </c>
      <c r="AI1" s="31" t="s">
        <v>586</v>
      </c>
      <c r="AJ1" s="34" t="s">
        <v>9</v>
      </c>
      <c r="AK1" s="33"/>
      <c r="AL1" s="33"/>
      <c r="AM1" s="33"/>
      <c r="AN1" s="33"/>
      <c r="AO1" s="627" t="s">
        <v>584</v>
      </c>
      <c r="AP1" s="30" t="s">
        <v>585</v>
      </c>
      <c r="AQ1" s="31" t="s">
        <v>586</v>
      </c>
      <c r="AR1" s="34" t="s">
        <v>9</v>
      </c>
      <c r="AS1" s="33"/>
      <c r="AT1" s="41"/>
      <c r="AU1" s="22"/>
      <c r="AV1" s="22"/>
      <c r="AW1" s="627" t="s">
        <v>584</v>
      </c>
      <c r="AX1" s="30" t="s">
        <v>585</v>
      </c>
      <c r="AY1" s="31" t="s">
        <v>586</v>
      </c>
      <c r="AZ1" s="34" t="s">
        <v>9</v>
      </c>
      <c r="BA1" s="22"/>
      <c r="BB1" s="33"/>
      <c r="BC1" s="33"/>
      <c r="BD1" s="33"/>
      <c r="BE1" s="627" t="s">
        <v>584</v>
      </c>
      <c r="BF1" s="30" t="s">
        <v>585</v>
      </c>
      <c r="BG1" s="31" t="s">
        <v>586</v>
      </c>
      <c r="BH1" s="34" t="s">
        <v>9</v>
      </c>
      <c r="BI1" s="10"/>
      <c r="BJ1" s="10"/>
      <c r="BK1" s="628"/>
      <c r="BL1" s="629"/>
      <c r="BM1" s="10"/>
      <c r="BN1" s="22" t="s">
        <v>8</v>
      </c>
      <c r="BO1" s="22" t="s">
        <v>8</v>
      </c>
      <c r="BP1" s="22" t="s">
        <v>8</v>
      </c>
      <c r="BQ1" s="22" t="s">
        <v>8</v>
      </c>
      <c r="BR1" s="22" t="s">
        <v>8</v>
      </c>
      <c r="BS1" s="22" t="s">
        <v>8</v>
      </c>
      <c r="BT1" s="22" t="s">
        <v>8</v>
      </c>
      <c r="BU1" s="22"/>
      <c r="BV1" s="35"/>
      <c r="BW1" s="41"/>
      <c r="BX1" s="10"/>
      <c r="BY1" s="10"/>
    </row>
    <row r="2" spans="1:77" ht="18.75" customHeight="1">
      <c r="B2" s="60"/>
      <c r="C2" s="61"/>
      <c r="D2" s="163"/>
      <c r="E2" s="164"/>
      <c r="F2" s="1" t="s">
        <v>316</v>
      </c>
      <c r="G2" s="1" t="s">
        <v>31</v>
      </c>
      <c r="H2" s="630" t="s">
        <v>587</v>
      </c>
      <c r="I2" s="1393" t="s">
        <v>588</v>
      </c>
      <c r="J2" s="1388"/>
      <c r="K2" s="1388"/>
      <c r="L2" s="1388"/>
      <c r="M2" s="1388"/>
      <c r="N2" s="1388"/>
      <c r="O2" s="1388"/>
      <c r="P2" s="1389"/>
      <c r="Q2" s="1393" t="s">
        <v>589</v>
      </c>
      <c r="R2" s="1388"/>
      <c r="S2" s="1388"/>
      <c r="T2" s="1388"/>
      <c r="U2" s="1388"/>
      <c r="V2" s="1388"/>
      <c r="W2" s="1388"/>
      <c r="X2" s="1389"/>
      <c r="Y2" s="1387" t="s">
        <v>590</v>
      </c>
      <c r="Z2" s="1388"/>
      <c r="AA2" s="1388"/>
      <c r="AB2" s="1388"/>
      <c r="AC2" s="1388"/>
      <c r="AD2" s="1388"/>
      <c r="AE2" s="1388"/>
      <c r="AF2" s="1389"/>
      <c r="AG2" s="1387" t="s">
        <v>591</v>
      </c>
      <c r="AH2" s="1388"/>
      <c r="AI2" s="1388"/>
      <c r="AJ2" s="1388"/>
      <c r="AK2" s="1388"/>
      <c r="AL2" s="1388"/>
      <c r="AM2" s="1388"/>
      <c r="AN2" s="1389"/>
      <c r="AO2" s="1387" t="s">
        <v>592</v>
      </c>
      <c r="AP2" s="1388"/>
      <c r="AQ2" s="1388"/>
      <c r="AR2" s="1388"/>
      <c r="AS2" s="1388"/>
      <c r="AT2" s="1388"/>
      <c r="AU2" s="1388"/>
      <c r="AV2" s="1388"/>
      <c r="AW2" s="1390" t="s">
        <v>593</v>
      </c>
      <c r="AX2" s="1391"/>
      <c r="AY2" s="1391"/>
      <c r="AZ2" s="1391"/>
      <c r="BA2" s="1391"/>
      <c r="BB2" s="1391"/>
      <c r="BC2" s="1391"/>
      <c r="BD2" s="1392"/>
      <c r="BE2" s="1390" t="s">
        <v>594</v>
      </c>
      <c r="BF2" s="1391"/>
      <c r="BG2" s="1391"/>
      <c r="BH2" s="1391"/>
      <c r="BI2" s="1391"/>
      <c r="BJ2" s="1391"/>
      <c r="BK2" s="1391"/>
      <c r="BL2" s="1392"/>
      <c r="BM2" s="52"/>
      <c r="BN2" s="229" t="s">
        <v>292</v>
      </c>
      <c r="BO2" s="229" t="s">
        <v>293</v>
      </c>
      <c r="BP2" s="229" t="s">
        <v>294</v>
      </c>
      <c r="BQ2" s="229" t="s">
        <v>295</v>
      </c>
      <c r="BR2" s="229" t="s">
        <v>296</v>
      </c>
      <c r="BS2" s="229" t="s">
        <v>40</v>
      </c>
      <c r="BT2" s="229" t="s">
        <v>41</v>
      </c>
      <c r="BU2" s="228"/>
      <c r="BV2" s="52"/>
      <c r="BW2" s="237"/>
      <c r="BX2" s="631"/>
      <c r="BY2" s="10"/>
    </row>
    <row r="3" spans="1:77" ht="31">
      <c r="B3" s="632" t="s">
        <v>595</v>
      </c>
      <c r="C3" s="633" t="s">
        <v>596</v>
      </c>
      <c r="D3" s="634" t="s">
        <v>597</v>
      </c>
      <c r="E3" s="62" t="s">
        <v>68</v>
      </c>
      <c r="F3" s="2" t="s">
        <v>32</v>
      </c>
      <c r="G3" s="635" t="s">
        <v>598</v>
      </c>
      <c r="H3" s="630" t="s">
        <v>16</v>
      </c>
      <c r="I3" s="54" t="s">
        <v>10</v>
      </c>
      <c r="J3" s="11" t="s">
        <v>11</v>
      </c>
      <c r="K3" s="636" t="s">
        <v>12</v>
      </c>
      <c r="L3" s="11" t="s">
        <v>13</v>
      </c>
      <c r="M3" s="11" t="s">
        <v>599</v>
      </c>
      <c r="N3" s="11" t="s">
        <v>600</v>
      </c>
      <c r="O3" s="637" t="s">
        <v>14</v>
      </c>
      <c r="P3" s="638" t="s">
        <v>15</v>
      </c>
      <c r="Q3" s="54" t="s">
        <v>10</v>
      </c>
      <c r="R3" s="11" t="s">
        <v>11</v>
      </c>
      <c r="S3" s="636" t="s">
        <v>12</v>
      </c>
      <c r="T3" s="11" t="s">
        <v>13</v>
      </c>
      <c r="U3" s="11" t="s">
        <v>599</v>
      </c>
      <c r="V3" s="11" t="s">
        <v>600</v>
      </c>
      <c r="W3" s="637" t="s">
        <v>14</v>
      </c>
      <c r="X3" s="638" t="s">
        <v>15</v>
      </c>
      <c r="Y3" s="54" t="s">
        <v>10</v>
      </c>
      <c r="Z3" s="11" t="s">
        <v>11</v>
      </c>
      <c r="AA3" s="636" t="s">
        <v>12</v>
      </c>
      <c r="AB3" s="11" t="s">
        <v>13</v>
      </c>
      <c r="AC3" s="11" t="s">
        <v>599</v>
      </c>
      <c r="AD3" s="11" t="s">
        <v>600</v>
      </c>
      <c r="AE3" s="637" t="s">
        <v>14</v>
      </c>
      <c r="AF3" s="638" t="s">
        <v>15</v>
      </c>
      <c r="AG3" s="54" t="s">
        <v>97</v>
      </c>
      <c r="AH3" s="11" t="s">
        <v>101</v>
      </c>
      <c r="AI3" s="639" t="s">
        <v>102</v>
      </c>
      <c r="AJ3" s="11" t="s">
        <v>103</v>
      </c>
      <c r="AK3" s="11" t="s">
        <v>601</v>
      </c>
      <c r="AL3" s="11" t="s">
        <v>602</v>
      </c>
      <c r="AM3" s="637" t="s">
        <v>56</v>
      </c>
      <c r="AN3" s="640" t="s">
        <v>57</v>
      </c>
      <c r="AO3" s="54" t="s">
        <v>10</v>
      </c>
      <c r="AP3" s="11" t="s">
        <v>11</v>
      </c>
      <c r="AQ3" s="636" t="s">
        <v>12</v>
      </c>
      <c r="AR3" s="11" t="s">
        <v>13</v>
      </c>
      <c r="AS3" s="11" t="s">
        <v>599</v>
      </c>
      <c r="AT3" s="11" t="s">
        <v>600</v>
      </c>
      <c r="AU3" s="637" t="s">
        <v>14</v>
      </c>
      <c r="AV3" s="641" t="s">
        <v>15</v>
      </c>
      <c r="AW3" s="54" t="s">
        <v>10</v>
      </c>
      <c r="AX3" s="11" t="s">
        <v>11</v>
      </c>
      <c r="AY3" s="636" t="s">
        <v>12</v>
      </c>
      <c r="AZ3" s="11" t="s">
        <v>13</v>
      </c>
      <c r="BA3" s="11" t="s">
        <v>599</v>
      </c>
      <c r="BB3" s="11" t="s">
        <v>603</v>
      </c>
      <c r="BC3" s="11" t="s">
        <v>56</v>
      </c>
      <c r="BD3" s="639" t="s">
        <v>57</v>
      </c>
      <c r="BE3" s="54" t="s">
        <v>10</v>
      </c>
      <c r="BF3" s="11" t="s">
        <v>11</v>
      </c>
      <c r="BG3" s="636" t="s">
        <v>12</v>
      </c>
      <c r="BH3" s="642" t="s">
        <v>13</v>
      </c>
      <c r="BI3" s="11" t="s">
        <v>599</v>
      </c>
      <c r="BJ3" s="11" t="s">
        <v>600</v>
      </c>
      <c r="BK3" s="637" t="s">
        <v>14</v>
      </c>
      <c r="BL3" s="643" t="s">
        <v>15</v>
      </c>
      <c r="BM3" s="637" t="s">
        <v>58</v>
      </c>
      <c r="BN3" s="644" t="s">
        <v>97</v>
      </c>
      <c r="BO3" s="644" t="s">
        <v>97</v>
      </c>
      <c r="BP3" s="644" t="s">
        <v>97</v>
      </c>
      <c r="BQ3" s="644" t="s">
        <v>97</v>
      </c>
      <c r="BR3" s="644" t="s">
        <v>97</v>
      </c>
      <c r="BS3" s="644" t="s">
        <v>97</v>
      </c>
      <c r="BT3" s="644" t="s">
        <v>97</v>
      </c>
      <c r="BU3" s="244" t="s">
        <v>299</v>
      </c>
      <c r="BV3" s="242" t="s">
        <v>318</v>
      </c>
      <c r="BW3" s="238" t="s">
        <v>319</v>
      </c>
      <c r="BX3" s="10"/>
      <c r="BY3" s="10"/>
    </row>
    <row r="4" spans="1:77" s="21" customFormat="1" ht="19.5" customHeight="1">
      <c r="A4" s="36">
        <v>1</v>
      </c>
      <c r="B4" s="421" t="s">
        <v>427</v>
      </c>
      <c r="C4" s="435" t="s">
        <v>339</v>
      </c>
      <c r="D4" s="423" t="s">
        <v>132</v>
      </c>
      <c r="E4" s="470" t="s">
        <v>546</v>
      </c>
      <c r="F4" s="465">
        <v>19.200000000000003</v>
      </c>
      <c r="G4" s="37" t="s">
        <v>840</v>
      </c>
      <c r="H4" s="645"/>
      <c r="I4" s="53" t="str">
        <f>IFERROR(VLOOKUP(D4,'4月修正'!$G$3:$S$53,7,FALSE),"")</f>
        <v/>
      </c>
      <c r="J4" s="38" t="str">
        <f>IFERROR(VLOOKUP(D4,'4月修正'!$G$3:$S$53,2,FALSE),"")</f>
        <v/>
      </c>
      <c r="K4" s="38" t="str">
        <f>IFERROR(VLOOKUP(D4,'4月修正'!$G$3:$S$53,8,FALSE)&amp;"","")</f>
        <v/>
      </c>
      <c r="L4" s="38" t="str">
        <f>IFERROR(VLOOKUP(D4,'4月修正'!$G$3:$Q$53,9,FALSE)&amp;"","")</f>
        <v/>
      </c>
      <c r="M4" s="38" t="str">
        <f>IFERROR(VLOOKUP(D4,'4月修正'!$G$3:$Q$53,10,FALSE)&amp;"","")</f>
        <v/>
      </c>
      <c r="N4" s="38" t="str">
        <f>IFERROR(VLOOKUP(D4,'4月修正'!$G$3:$Q$53,11,FALSE)&amp;"","")</f>
        <v/>
      </c>
      <c r="O4" s="38">
        <f>IFERROR(VLOOKUP(D4,'4月修正'!$G$3:$S$53,13,FALSE),0)</f>
        <v>0</v>
      </c>
      <c r="P4" s="445">
        <f t="shared" ref="P4:P38" si="0">O4</f>
        <v>0</v>
      </c>
      <c r="Q4" s="443" t="str">
        <f>IFERROR(VLOOKUP(D4,'5月'!$H$3:$W$51,6,FALSE)&amp;"","")</f>
        <v/>
      </c>
      <c r="R4" s="446" t="str">
        <f>IFERROR(VLOOKUP(D4,'5月'!$H$3:$W$51,3,FALSE)&amp;"","")</f>
        <v/>
      </c>
      <c r="S4" s="444" t="str">
        <f>IFERROR(VLOOKUP(D4,'5月'!$H$3:$W$51,7,FALSE)&amp;"","")</f>
        <v/>
      </c>
      <c r="T4" s="444" t="str">
        <f>IFERROR(VLOOKUP(D4,'5月'!$H$3:$W$51,10,FALSE)&amp;"","")</f>
        <v/>
      </c>
      <c r="U4" s="444" t="str">
        <f>IFERROR(VLOOKUP(D4,'5月'!$H$3:$W$51,11,FALSE)&amp;"","")</f>
        <v/>
      </c>
      <c r="V4" s="444" t="str">
        <f>IFERROR(VLOOKUP(D4,'5月'!$H$3:$W$51,12,FALSE)&amp;"","")</f>
        <v/>
      </c>
      <c r="W4" s="444">
        <f>IFERROR(VLOOKUP(D4,'5月'!$H$3:$W$51,14,FALSE),0)</f>
        <v>0</v>
      </c>
      <c r="X4" s="445">
        <f t="shared" ref="X4:X38" si="1">IFERROR(P4+W4,0)</f>
        <v>0</v>
      </c>
      <c r="Y4" s="447" t="str">
        <f>IFERROR(VLOOKUP(D4,'6月'!$H$3:$V$55,6,FALSE)&amp;"","")</f>
        <v/>
      </c>
      <c r="Z4" s="222" t="str">
        <f>IFERROR(VLOOKUP(D4,'6月'!$H$3:$V$55,3,FALSE)&amp;"","")</f>
        <v/>
      </c>
      <c r="AA4" s="222" t="str">
        <f>IFERROR(VLOOKUP(D4,'6月'!$H$3:$V$55,7,FALSE)&amp;"","")</f>
        <v/>
      </c>
      <c r="AB4" s="222" t="str">
        <f>IFERROR(VLOOKUP(D4,'6月'!$H$3:$V$55,9,FALSE)&amp;"","")</f>
        <v/>
      </c>
      <c r="AC4" s="222" t="str">
        <f>IFERROR(VLOOKUP(D4,'6月'!$H$3:$V$55,10,FALSE)&amp;"","")</f>
        <v/>
      </c>
      <c r="AD4" s="222" t="str">
        <f>IFERROR(VLOOKUP(D4,'6月'!$H$3:$V$55,11,FALSE)&amp;"","")</f>
        <v/>
      </c>
      <c r="AE4" s="222">
        <f>IFERROR(VLOOKUP(D4,'6月'!$H$3:$V$55,13,FALSE),0)</f>
        <v>0</v>
      </c>
      <c r="AF4" s="448">
        <f t="shared" ref="AF4:AF38" si="2">IFERROR(AE4+X4,0)</f>
        <v>0</v>
      </c>
      <c r="AG4" s="447" t="str">
        <f>IFERROR(VLOOKUP(D4,'7月'!$H$3:$V$40,6,FALSE)&amp;"","")</f>
        <v/>
      </c>
      <c r="AH4" s="222" t="str">
        <f>IFERROR(VLOOKUP(D4,'7月'!$H$3:$V$40,3,FALSE)&amp;"","")</f>
        <v/>
      </c>
      <c r="AI4" s="222" t="str">
        <f>IFERROR(VLOOKUP(D4,'7月'!$H$3:$V$40,7,FALSE)&amp;"","")</f>
        <v/>
      </c>
      <c r="AJ4" s="222" t="str">
        <f>IFERROR(VLOOKUP(D4,'7月'!$H$3:$V$40,9,FALSE)&amp;"","")</f>
        <v/>
      </c>
      <c r="AK4" s="222" t="str">
        <f>IFERROR(VLOOKUP(D4,'7月'!$H$3:$V$40,10,FALSE)&amp;"","")</f>
        <v/>
      </c>
      <c r="AL4" s="222" t="str">
        <f>IFERROR(VLOOKUP(D4,'7月'!$H$3:$V$40,11,FALSE)&amp;"","")</f>
        <v/>
      </c>
      <c r="AM4" s="222">
        <f>IFERROR(VLOOKUP(D4,'7月'!$H$3:$V$40,13,FALSE),0)</f>
        <v>0</v>
      </c>
      <c r="AN4" s="448">
        <f t="shared" ref="AN4:AN38" si="3">IFERROR(AF4+AM4,0)</f>
        <v>0</v>
      </c>
      <c r="AO4" s="447" t="str">
        <f>IFERROR(VLOOKUP(D4,'8月'!$H$3:$V$50,6,FALSE)&amp;"","")</f>
        <v/>
      </c>
      <c r="AP4" s="222" t="str">
        <f>IFERROR(VLOOKUP(D4,'8月'!$H$3:$V$50,3,FALSE)&amp;"","")</f>
        <v/>
      </c>
      <c r="AQ4" s="222" t="str">
        <f>IFERROR(VLOOKUP(D4,'8月'!$H$3:$V$50,7,FALSE)&amp;"","")</f>
        <v/>
      </c>
      <c r="AR4" s="449" t="str">
        <f>IFERROR(VLOOKUP(D4,'8月'!$H$3:$V$50,9,FALSE)&amp;"","")</f>
        <v/>
      </c>
      <c r="AS4" s="449" t="str">
        <f>IFERROR(VLOOKUP(D4,'8月'!$H$3:$V$50,10,FALSE)&amp;"","")</f>
        <v/>
      </c>
      <c r="AT4" s="449" t="str">
        <f>IFERROR(VLOOKUP(D4,'8月'!$H$3:$V$50,11,FALSE)&amp;"","")</f>
        <v/>
      </c>
      <c r="AU4" s="222">
        <f>IFERROR(VLOOKUP(D4,'8月'!$H$3:$V$50,14,FALSE),0)</f>
        <v>0</v>
      </c>
      <c r="AV4" s="448">
        <f t="shared" ref="AV4:AV38" si="4">IFERROR(AN4+AU4,0)</f>
        <v>0</v>
      </c>
      <c r="AW4" s="447" t="str">
        <f>IFERROR(VLOOKUP(D4,'9月'!$H$3:$V$47,6,FALSE)&amp;"","")</f>
        <v>91</v>
      </c>
      <c r="AX4" s="222" t="str">
        <f>IFERROR(VLOOKUP(D4,'9月'!$H$3:$V$47,3,FALSE)&amp;"","")</f>
        <v>17</v>
      </c>
      <c r="AY4" s="222" t="str">
        <f>IFERROR(VLOOKUP(D4,'9月'!$H$3:$V$47,7,FALSE)&amp;"","")</f>
        <v>74</v>
      </c>
      <c r="AZ4" s="222" t="str">
        <f>IFERROR(VLOOKUP(D4,'9月'!$H$3:$V$47,9,FALSE)&amp;"","")</f>
        <v>4</v>
      </c>
      <c r="BA4" s="449" t="str">
        <f>IFERROR(VLOOKUP(D4,'9月'!$H$3:$V$47,10,FALSE)&amp;"","")</f>
        <v/>
      </c>
      <c r="BB4" s="449" t="str">
        <f>IFERROR(VLOOKUP(D4,'9月'!$H$3:$V$47,11,FALSE)&amp;"","")</f>
        <v/>
      </c>
      <c r="BC4" s="222">
        <f>IFERROR(VLOOKUP(D4,'9月'!$H$3:$V$47,14,FALSE),0)</f>
        <v>8</v>
      </c>
      <c r="BD4" s="448">
        <f t="shared" ref="BD4:BD38" si="5">IFERROR(AV4+BC4,0)</f>
        <v>8</v>
      </c>
      <c r="BE4" s="447" t="str">
        <f>IFERROR(VLOOKUP(D4,'10月'!$H$3:$V$49,6,FALSE)&amp;"","")</f>
        <v>110</v>
      </c>
      <c r="BF4" s="222" t="str">
        <f>IFERROR(VLOOKUP(D4,'10月'!$H$3:$V$49,3,FALSE)&amp;"","")</f>
        <v>17</v>
      </c>
      <c r="BG4" s="222" t="str">
        <f>IFERROR(VLOOKUP(D4,'10月'!$H$3:$V$49,7,FALSE)&amp;"","")</f>
        <v>93</v>
      </c>
      <c r="BH4" s="222" t="str">
        <f>IFERROR(VLOOKUP(D4,'10月'!$H$3:$V$49,9,FALSE)&amp;"","")</f>
        <v/>
      </c>
      <c r="BI4" s="449" t="str">
        <f>IFERROR(VLOOKUP(D4,'10月'!$H$3:$V$49,10,FALSE)&amp;"","")</f>
        <v/>
      </c>
      <c r="BJ4" s="449" t="str">
        <f>IFERROR(VLOOKUP(D4,'10月'!$H$3:$V$49,11,FALSE)&amp;"","")</f>
        <v/>
      </c>
      <c r="BK4" s="222">
        <f>IFERROR(VLOOKUP(D4,'10月'!$H$3:$V$49,14,FALSE),0)</f>
        <v>1</v>
      </c>
      <c r="BL4" s="449">
        <f t="shared" ref="BL4:BL38" si="6">BD4+BK4</f>
        <v>9</v>
      </c>
      <c r="BM4" s="646"/>
      <c r="BN4" s="230" t="s">
        <v>291</v>
      </c>
      <c r="BO4" s="934" t="s">
        <v>291</v>
      </c>
      <c r="BP4" s="934" t="s">
        <v>291</v>
      </c>
      <c r="BQ4" s="934" t="s">
        <v>291</v>
      </c>
      <c r="BR4" s="230" t="s">
        <v>291</v>
      </c>
      <c r="BS4" s="230">
        <v>91</v>
      </c>
      <c r="BT4" s="1487">
        <v>110</v>
      </c>
      <c r="BU4" s="243">
        <f>IFERROR(AVERAGE(BN4,BO4,BP4,BQ4,BR4,BS4,BT4),"-")</f>
        <v>100.5</v>
      </c>
      <c r="BV4" s="39">
        <f t="shared" ref="BV4:BV6" si="7">IFERROR(MIN(((BU4-72)*0.8),36),"-")</f>
        <v>22.8</v>
      </c>
      <c r="BW4" s="239"/>
    </row>
    <row r="5" spans="1:77" ht="19.5" customHeight="1">
      <c r="A5" s="36">
        <f>A4+1</f>
        <v>2</v>
      </c>
      <c r="B5" s="421" t="s">
        <v>417</v>
      </c>
      <c r="C5" s="435" t="s">
        <v>359</v>
      </c>
      <c r="D5" s="423" t="s">
        <v>604</v>
      </c>
      <c r="E5" s="468" t="s">
        <v>60</v>
      </c>
      <c r="F5" s="465">
        <v>32</v>
      </c>
      <c r="G5" s="43"/>
      <c r="H5" s="645"/>
      <c r="I5" s="53">
        <f>IFERROR(VLOOKUP(D5,'4月修正'!$G$3:$S$53,7,FALSE),"")</f>
        <v>106</v>
      </c>
      <c r="J5" s="38">
        <f>IFERROR(VLOOKUP(D5,'4月修正'!$G$3:$S$53,2,FALSE),"")</f>
        <v>28</v>
      </c>
      <c r="K5" s="38" t="str">
        <f>IFERROR(VLOOKUP(D5,'4月修正'!$G$3:$S$53,8,FALSE)&amp;"","")</f>
        <v>78</v>
      </c>
      <c r="L5" s="38" t="str">
        <f>IFERROR(VLOOKUP(D5,'4月修正'!$G$3:$Q$53,9,FALSE)&amp;"","")</f>
        <v/>
      </c>
      <c r="M5" s="38" t="str">
        <f>IFERROR(VLOOKUP(D5,'4月修正'!$G$3:$Q$53,10,FALSE)&amp;"","")</f>
        <v/>
      </c>
      <c r="N5" s="38" t="str">
        <f>IFERROR(VLOOKUP(D5,'4月修正'!$G$3:$Q$53,11,FALSE)&amp;"","")</f>
        <v/>
      </c>
      <c r="O5" s="38">
        <f>IFERROR(VLOOKUP(D5,'4月修正'!$G$3:$S$53,13,FALSE),0)</f>
        <v>1</v>
      </c>
      <c r="P5" s="445">
        <f t="shared" si="0"/>
        <v>1</v>
      </c>
      <c r="Q5" s="443" t="str">
        <f>IFERROR(VLOOKUP(D5,'5月'!$H$3:$W$51,7,FALSE)&amp;"","")</f>
        <v>106</v>
      </c>
      <c r="R5" s="446" t="str">
        <f>IFERROR(VLOOKUP(D5,'5月'!$H$3:$W$51,3,FALSE)&amp;"","")</f>
        <v>28</v>
      </c>
      <c r="S5" s="444" t="str">
        <f>IFERROR(VLOOKUP(D5,'5月'!$H$3:$W$51,8,FALSE)&amp;"","")</f>
        <v>78</v>
      </c>
      <c r="T5" s="444" t="str">
        <f>IFERROR(VLOOKUP(D5,'5月'!$H$3:$W$51,10,FALSE)&amp;"","")</f>
        <v/>
      </c>
      <c r="U5" s="444" t="str">
        <f>IFERROR(VLOOKUP(D5,'5月'!$H$3:$W$51,11,FALSE)&amp;"","")</f>
        <v/>
      </c>
      <c r="V5" s="444" t="str">
        <f>IFERROR(VLOOKUP(D5,'5月'!$H$3:$W$51,12,FALSE)&amp;"","")</f>
        <v/>
      </c>
      <c r="W5" s="444">
        <f>IFERROR(VLOOKUP(D5,'5月'!$H$3:$W$51,14,FALSE),0)</f>
        <v>2</v>
      </c>
      <c r="X5" s="445">
        <f t="shared" si="1"/>
        <v>3</v>
      </c>
      <c r="Y5" s="447" t="str">
        <f>IFERROR(VLOOKUP(D5,'6月'!$H$3:$V$55,6,FALSE)&amp;"","")</f>
        <v/>
      </c>
      <c r="Z5" s="222" t="str">
        <f>IFERROR(VLOOKUP(D5,'6月'!$H$3:$V$55,3,FALSE)&amp;"","")</f>
        <v/>
      </c>
      <c r="AA5" s="222" t="str">
        <f>IFERROR(VLOOKUP(D5,'6月'!$H$3:$V$55,7,FALSE)&amp;"","")</f>
        <v/>
      </c>
      <c r="AB5" s="222" t="str">
        <f>IFERROR(VLOOKUP(D5,'6月'!$H$3:$V$55,9,FALSE)&amp;"","")</f>
        <v/>
      </c>
      <c r="AC5" s="222" t="str">
        <f>IFERROR(VLOOKUP(D5,'6月'!$H$3:$V$55,10,FALSE)&amp;"","")</f>
        <v/>
      </c>
      <c r="AD5" s="222" t="str">
        <f>IFERROR(VLOOKUP(D5,'6月'!$H$3:$V$55,11,FALSE)&amp;"","")</f>
        <v/>
      </c>
      <c r="AE5" s="222">
        <f>IFERROR(VLOOKUP(D5,'6月'!$H$3:$V$55,13,FALSE),0)</f>
        <v>0</v>
      </c>
      <c r="AF5" s="448">
        <f t="shared" si="2"/>
        <v>3</v>
      </c>
      <c r="AG5" s="447" t="str">
        <f>IFERROR(VLOOKUP(D5,'7月'!$H$3:$V$40,6,FALSE)&amp;"","")</f>
        <v>109</v>
      </c>
      <c r="AH5" s="222" t="str">
        <f>IFERROR(VLOOKUP(D5,'7月'!$H$3:$V$40,3,FALSE)&amp;"","")</f>
        <v>28</v>
      </c>
      <c r="AI5" s="222" t="str">
        <f>IFERROR(VLOOKUP(D5,'7月'!$H$3:$V$40,7,FALSE)&amp;"","")</f>
        <v>81</v>
      </c>
      <c r="AJ5" s="222" t="str">
        <f>IFERROR(VLOOKUP(D5,'7月'!$H$3:$V$40,9,FALSE)&amp;"","")</f>
        <v/>
      </c>
      <c r="AK5" s="222" t="str">
        <f>IFERROR(VLOOKUP(D5,'7月'!$H$3:$V$40,10,FALSE)&amp;"","")</f>
        <v/>
      </c>
      <c r="AL5" s="222" t="str">
        <f>IFERROR(VLOOKUP(D5,'7月'!$H$3:$V$40,11,FALSE)&amp;"","")</f>
        <v/>
      </c>
      <c r="AM5" s="222">
        <f>IFERROR(VLOOKUP(D5,'7月'!$H$3:$V$40,13,FALSE),0)</f>
        <v>1</v>
      </c>
      <c r="AN5" s="448">
        <f t="shared" si="3"/>
        <v>4</v>
      </c>
      <c r="AO5" s="447" t="str">
        <f>IFERROR(VLOOKUP(D5,'8月'!$H$3:$V$50,6,FALSE)&amp;"","")</f>
        <v>106</v>
      </c>
      <c r="AP5" s="222" t="str">
        <f>IFERROR(VLOOKUP(D5,'8月'!$H$3:$V$50,3,FALSE)&amp;"","")</f>
        <v>32</v>
      </c>
      <c r="AQ5" s="222" t="str">
        <f>IFERROR(VLOOKUP(D5,'8月'!$H$3:$V$50,7,FALSE)&amp;"","")</f>
        <v>74</v>
      </c>
      <c r="AR5" s="449" t="str">
        <f>IFERROR(VLOOKUP(D5,'8月'!$H$3:$V$50,9,FALSE)&amp;"","")</f>
        <v/>
      </c>
      <c r="AS5" s="449" t="str">
        <f>IFERROR(VLOOKUP(D5,'8月'!$H$3:$V$50,10,FALSE)&amp;"","")</f>
        <v/>
      </c>
      <c r="AT5" s="449" t="str">
        <f>IFERROR(VLOOKUP(D5,'8月'!$H$3:$V$50,11,FALSE)&amp;"","")</f>
        <v/>
      </c>
      <c r="AU5" s="222">
        <f>IFERROR(VLOOKUP(D5,'8月'!$H$3:$V$50,14,FALSE),0)</f>
        <v>3</v>
      </c>
      <c r="AV5" s="448">
        <f t="shared" si="4"/>
        <v>7</v>
      </c>
      <c r="AW5" s="447" t="str">
        <f>IFERROR(VLOOKUP(D5,'9月'!$H$3:$V$47,6,FALSE)&amp;"","")</f>
        <v/>
      </c>
      <c r="AX5" s="222" t="str">
        <f>IFERROR(VLOOKUP(D5,'9月'!$H$3:$V$47,3,FALSE)&amp;"","")</f>
        <v/>
      </c>
      <c r="AY5" s="222" t="str">
        <f>IFERROR(VLOOKUP(D5,'9月'!$H$3:$V$47,7,FALSE)&amp;"","")</f>
        <v/>
      </c>
      <c r="AZ5" s="222" t="str">
        <f>IFERROR(VLOOKUP(D5,'9月'!$H$3:$V$47,9,FALSE)&amp;"","")</f>
        <v/>
      </c>
      <c r="BA5" s="449" t="str">
        <f>IFERROR(VLOOKUP(D5,'9月'!$H$3:$V$47,10,FALSE)&amp;"","")</f>
        <v/>
      </c>
      <c r="BB5" s="449" t="str">
        <f>IFERROR(VLOOKUP(D5,'9月'!$H$3:$V$47,11,FALSE)&amp;"","")</f>
        <v/>
      </c>
      <c r="BC5" s="222">
        <f>IFERROR(VLOOKUP(D5,'9月'!$H$3:$V$47,14,FALSE),0)</f>
        <v>0</v>
      </c>
      <c r="BD5" s="448">
        <f t="shared" si="5"/>
        <v>7</v>
      </c>
      <c r="BE5" s="447" t="str">
        <f>IFERROR(VLOOKUP(D5,'10月'!$H$3:$V$49,6,FALSE)&amp;"","")</f>
        <v>120</v>
      </c>
      <c r="BF5" s="222" t="str">
        <f>IFERROR(VLOOKUP(D5,'10月'!$H$3:$V$49,3,FALSE)&amp;"","")</f>
        <v>32</v>
      </c>
      <c r="BG5" s="222" t="str">
        <f>IFERROR(VLOOKUP(D5,'10月'!$H$3:$V$49,7,FALSE)&amp;"","")</f>
        <v>88</v>
      </c>
      <c r="BH5" s="222" t="str">
        <f>IFERROR(VLOOKUP(D5,'10月'!$H$3:$V$49,9,FALSE)&amp;"","")</f>
        <v/>
      </c>
      <c r="BI5" s="449" t="str">
        <f>IFERROR(VLOOKUP(D5,'10月'!$H$3:$V$49,10,FALSE)&amp;"","")</f>
        <v/>
      </c>
      <c r="BJ5" s="449" t="str">
        <f>IFERROR(VLOOKUP(D5,'10月'!$H$3:$V$49,11,FALSE)&amp;"","")</f>
        <v/>
      </c>
      <c r="BK5" s="222">
        <f>IFERROR(VLOOKUP(D5,'10月'!$H$3:$V$49,14,FALSE),0)</f>
        <v>1</v>
      </c>
      <c r="BL5" s="449">
        <f t="shared" si="6"/>
        <v>8</v>
      </c>
      <c r="BM5" s="647"/>
      <c r="BN5" s="230">
        <v>106</v>
      </c>
      <c r="BO5" s="934">
        <v>106</v>
      </c>
      <c r="BP5" s="934" t="s">
        <v>291</v>
      </c>
      <c r="BQ5" s="934">
        <v>109</v>
      </c>
      <c r="BR5" s="230">
        <v>106</v>
      </c>
      <c r="BS5" s="230" t="s">
        <v>291</v>
      </c>
      <c r="BT5" s="1487">
        <v>120</v>
      </c>
      <c r="BU5" s="243">
        <f t="shared" ref="BU5:BU63" si="8">IFERROR(AVERAGE(BN5,BO5,BP5,BQ5,BR5,BS5,BT5),"-")</f>
        <v>109.4</v>
      </c>
      <c r="BV5" s="39">
        <f t="shared" si="7"/>
        <v>29.920000000000005</v>
      </c>
      <c r="BW5" s="238"/>
      <c r="BX5" s="10"/>
      <c r="BY5" s="10"/>
    </row>
    <row r="6" spans="1:77" s="21" customFormat="1" ht="19.5" customHeight="1">
      <c r="A6" s="36">
        <f t="shared" ref="A6:A63" si="9">A5+1</f>
        <v>3</v>
      </c>
      <c r="B6" s="421" t="s">
        <v>447</v>
      </c>
      <c r="C6" s="435" t="s">
        <v>339</v>
      </c>
      <c r="D6" s="423" t="s">
        <v>605</v>
      </c>
      <c r="E6" s="468" t="s">
        <v>63</v>
      </c>
      <c r="F6" s="465">
        <v>8.9600000000000009</v>
      </c>
      <c r="G6" s="38"/>
      <c r="H6" s="645"/>
      <c r="I6" s="53">
        <f>IFERROR(VLOOKUP(D6,'4月修正'!$G$3:$S$53,7,FALSE),"")</f>
        <v>87</v>
      </c>
      <c r="J6" s="38">
        <f>IFERROR(VLOOKUP(D6,'4月修正'!$G$3:$S$53,2,FALSE),"")</f>
        <v>9</v>
      </c>
      <c r="K6" s="38" t="str">
        <f>IFERROR(VLOOKUP(D6,'4月修正'!$G$3:$S$53,8,FALSE)&amp;"","")</f>
        <v>78</v>
      </c>
      <c r="L6" s="38" t="str">
        <f>IFERROR(VLOOKUP(D6,'4月修正'!$G$3:$Q$53,9,FALSE)&amp;"","")</f>
        <v>5</v>
      </c>
      <c r="M6" s="38" t="str">
        <f>IFERROR(VLOOKUP(D6,'4月修正'!$G$3:$Q$53,10,FALSE)&amp;"","")</f>
        <v/>
      </c>
      <c r="N6" s="38" t="str">
        <f>IFERROR(VLOOKUP(D6,'4月修正'!$G$3:$Q$53,11,FALSE)&amp;"","")</f>
        <v>L8,L17</v>
      </c>
      <c r="O6" s="38">
        <f>IFERROR(VLOOKUP(D6,'4月修正'!$G$3:$S$53,13,FALSE),0)</f>
        <v>1</v>
      </c>
      <c r="P6" s="445">
        <f t="shared" si="0"/>
        <v>1</v>
      </c>
      <c r="Q6" s="443" t="str">
        <f>IFERROR(VLOOKUP(D6,'5月'!$H$3:$W$51,7,FALSE)&amp;"","")</f>
        <v>90</v>
      </c>
      <c r="R6" s="446" t="str">
        <f>IFERROR(VLOOKUP(D6,'5月'!$H$3:$W$51,3,FALSE)&amp;"","")</f>
        <v>9</v>
      </c>
      <c r="S6" s="444" t="str">
        <f>IFERROR(VLOOKUP(D6,'5月'!$H$3:$W$51,8,FALSE)&amp;"","")</f>
        <v>81</v>
      </c>
      <c r="T6" s="444" t="str">
        <f>IFERROR(VLOOKUP(D6,'5月'!$H$3:$W$51,10,FALSE)&amp;"","")</f>
        <v/>
      </c>
      <c r="U6" s="444" t="str">
        <f>IFERROR(VLOOKUP(D6,'5月'!$H$3:$W$51,11,FALSE)&amp;"","")</f>
        <v>14</v>
      </c>
      <c r="V6" s="444" t="str">
        <f>IFERROR(VLOOKUP(D6,'5月'!$H$3:$W$51,12,FALSE)&amp;"","")</f>
        <v>L17</v>
      </c>
      <c r="W6" s="444">
        <f>IFERROR(VLOOKUP(D6,'5月'!$H$3:$W$51,14,FALSE),0)</f>
        <v>1</v>
      </c>
      <c r="X6" s="445">
        <f t="shared" si="1"/>
        <v>2</v>
      </c>
      <c r="Y6" s="447" t="str">
        <f>IFERROR(VLOOKUP(D6,'6月'!$H$3:$V$55,6,FALSE)&amp;"","")</f>
        <v/>
      </c>
      <c r="Z6" s="222" t="str">
        <f>IFERROR(VLOOKUP(D6,'6月'!$H$3:$V$55,3,FALSE)&amp;"","")</f>
        <v/>
      </c>
      <c r="AA6" s="222" t="str">
        <f>IFERROR(VLOOKUP(D6,'6月'!$H$3:$V$55,7,FALSE)&amp;"","")</f>
        <v/>
      </c>
      <c r="AB6" s="222" t="str">
        <f>IFERROR(VLOOKUP(D6,'6月'!$H$3:$V$55,9,FALSE)&amp;"","")</f>
        <v/>
      </c>
      <c r="AC6" s="222" t="str">
        <f>IFERROR(VLOOKUP(D6,'6月'!$H$3:$V$55,10,FALSE)&amp;"","")</f>
        <v/>
      </c>
      <c r="AD6" s="222" t="str">
        <f>IFERROR(VLOOKUP(D6,'6月'!$H$3:$V$55,11,FALSE)&amp;"","")</f>
        <v/>
      </c>
      <c r="AE6" s="222">
        <f>IFERROR(VLOOKUP(D6,'6月'!$H$3:$V$55,13,FALSE),0)</f>
        <v>0</v>
      </c>
      <c r="AF6" s="448">
        <f t="shared" si="2"/>
        <v>2</v>
      </c>
      <c r="AG6" s="825" t="str">
        <f>IFERROR(VLOOKUP(D6,'7月'!$H$3:$V$40,6,FALSE)&amp;"","")</f>
        <v>80</v>
      </c>
      <c r="AH6" s="222" t="str">
        <f>IFERROR(VLOOKUP(D6,'7月'!$H$3:$V$40,3,FALSE)&amp;"","")</f>
        <v>9</v>
      </c>
      <c r="AI6" s="222" t="str">
        <f>IFERROR(VLOOKUP(D6,'7月'!$H$3:$V$40,7,FALSE)&amp;"","")</f>
        <v>71</v>
      </c>
      <c r="AJ6" s="222" t="str">
        <f>IFERROR(VLOOKUP(D6,'7月'!$H$3:$V$40,9,FALSE)&amp;"","")</f>
        <v>9, 11</v>
      </c>
      <c r="AK6" s="222" t="str">
        <f>IFERROR(VLOOKUP(D6,'7月'!$H$3:$V$40,10,FALSE)&amp;"","")</f>
        <v/>
      </c>
      <c r="AL6" s="222" t="str">
        <f>IFERROR(VLOOKUP(D6,'7月'!$H$3:$V$40,11,FALSE)&amp;"","")</f>
        <v/>
      </c>
      <c r="AM6" s="222">
        <f>IFERROR(VLOOKUP(D6,'7月'!$H$3:$V$40,13,FALSE),0)</f>
        <v>12</v>
      </c>
      <c r="AN6" s="448">
        <f t="shared" si="3"/>
        <v>14</v>
      </c>
      <c r="AO6" s="447" t="str">
        <f>IFERROR(VLOOKUP(D6,'8月'!$H$3:$V$50,6,FALSE)&amp;"","")</f>
        <v/>
      </c>
      <c r="AP6" s="222" t="str">
        <f>IFERROR(VLOOKUP(D6,'8月'!$H$3:$V$50,3,FALSE)&amp;"","")</f>
        <v/>
      </c>
      <c r="AQ6" s="222" t="str">
        <f>IFERROR(VLOOKUP(D6,'8月'!$H$3:$V$50,7,FALSE)&amp;"","")</f>
        <v/>
      </c>
      <c r="AR6" s="449" t="str">
        <f>IFERROR(VLOOKUP(D6,'8月'!$H$3:$V$50,9,FALSE)&amp;"","")</f>
        <v/>
      </c>
      <c r="AS6" s="449" t="str">
        <f>IFERROR(VLOOKUP(D6,'8月'!$H$3:$V$50,10,FALSE)&amp;"","")</f>
        <v/>
      </c>
      <c r="AT6" s="449" t="str">
        <f>IFERROR(VLOOKUP(D6,'8月'!$H$3:$V$50,11,FALSE)&amp;"","")</f>
        <v/>
      </c>
      <c r="AU6" s="222">
        <f>IFERROR(VLOOKUP(D6,'8月'!$H$3:$V$50,14,FALSE),0)</f>
        <v>0</v>
      </c>
      <c r="AV6" s="448">
        <f t="shared" si="4"/>
        <v>14</v>
      </c>
      <c r="AW6" s="447" t="str">
        <f>IFERROR(VLOOKUP(D6,'9月'!$H$3:$V$47,6,FALSE)&amp;"","")</f>
        <v>91</v>
      </c>
      <c r="AX6" s="222" t="str">
        <f>IFERROR(VLOOKUP(D6,'9月'!$H$3:$V$47,3,FALSE)&amp;"","")</f>
        <v>9</v>
      </c>
      <c r="AY6" s="222" t="str">
        <f>IFERROR(VLOOKUP(D6,'9月'!$H$3:$V$47,7,FALSE)&amp;"","")</f>
        <v>82</v>
      </c>
      <c r="AZ6" s="222" t="str">
        <f>IFERROR(VLOOKUP(D6,'9月'!$H$3:$V$47,9,FALSE)&amp;"","")</f>
        <v/>
      </c>
      <c r="BA6" s="449" t="str">
        <f>IFERROR(VLOOKUP(D6,'9月'!$H$3:$V$47,10,FALSE)&amp;"","")</f>
        <v/>
      </c>
      <c r="BB6" s="449" t="str">
        <f>IFERROR(VLOOKUP(D6,'9月'!$H$3:$V$47,11,FALSE)&amp;"","")</f>
        <v>L8,L17</v>
      </c>
      <c r="BC6" s="222">
        <f>IFERROR(VLOOKUP(D6,'9月'!$H$3:$V$47,14,FALSE),0)</f>
        <v>1</v>
      </c>
      <c r="BD6" s="448">
        <f t="shared" si="5"/>
        <v>15</v>
      </c>
      <c r="BE6" s="447" t="str">
        <f>IFERROR(VLOOKUP(D6,'10月'!$H$3:$V$49,6,FALSE)&amp;"","")</f>
        <v>96</v>
      </c>
      <c r="BF6" s="222" t="str">
        <f>IFERROR(VLOOKUP(D6,'10月'!$H$3:$V$49,3,FALSE)&amp;"","")</f>
        <v>9</v>
      </c>
      <c r="BG6" s="222" t="str">
        <f>IFERROR(VLOOKUP(D6,'10月'!$H$3:$V$49,7,FALSE)&amp;"","")</f>
        <v>87</v>
      </c>
      <c r="BH6" s="222" t="str">
        <f>IFERROR(VLOOKUP(D6,'10月'!$H$3:$V$49,9,FALSE)&amp;"","")</f>
        <v/>
      </c>
      <c r="BI6" s="449" t="str">
        <f>IFERROR(VLOOKUP(D6,'10月'!$H$3:$V$49,10,FALSE)&amp;"","")</f>
        <v/>
      </c>
      <c r="BJ6" s="449" t="str">
        <f>IFERROR(VLOOKUP(D6,'10月'!$H$3:$V$49,11,FALSE)&amp;"","")</f>
        <v>L17</v>
      </c>
      <c r="BK6" s="222">
        <f>IFERROR(VLOOKUP(D6,'10月'!$H$3:$V$49,14,FALSE),0)</f>
        <v>1</v>
      </c>
      <c r="BL6" s="449">
        <f t="shared" si="6"/>
        <v>16</v>
      </c>
      <c r="BM6" s="647"/>
      <c r="BN6" s="230">
        <v>87</v>
      </c>
      <c r="BO6" s="934">
        <v>90</v>
      </c>
      <c r="BP6" s="934" t="s">
        <v>291</v>
      </c>
      <c r="BQ6" s="934">
        <v>80</v>
      </c>
      <c r="BR6" s="1227" t="s">
        <v>291</v>
      </c>
      <c r="BS6" s="230">
        <v>91</v>
      </c>
      <c r="BT6" s="1487">
        <v>96</v>
      </c>
      <c r="BU6" s="243">
        <f t="shared" si="8"/>
        <v>88.8</v>
      </c>
      <c r="BV6" s="39">
        <f t="shared" si="7"/>
        <v>13.439999999999998</v>
      </c>
      <c r="BW6" s="239"/>
      <c r="BX6" s="648"/>
    </row>
    <row r="7" spans="1:77" ht="19.5" customHeight="1">
      <c r="A7" s="36">
        <f t="shared" si="9"/>
        <v>4</v>
      </c>
      <c r="B7" s="422" t="s">
        <v>429</v>
      </c>
      <c r="C7" s="436" t="s">
        <v>339</v>
      </c>
      <c r="D7" s="422" t="s">
        <v>606</v>
      </c>
      <c r="E7" s="469" t="s">
        <v>64</v>
      </c>
      <c r="F7" s="465">
        <v>20</v>
      </c>
      <c r="G7" s="42" t="s">
        <v>761</v>
      </c>
      <c r="H7" s="645"/>
      <c r="I7" s="53">
        <f>IFERROR(VLOOKUP(D7,'4月修正'!$G$3:$S$53,7,FALSE),"")</f>
        <v>89</v>
      </c>
      <c r="J7" s="444">
        <f>IFERROR(VLOOKUP(D7,'4月修正'!$G$3:$S$53,2,FALSE),"")</f>
        <v>20</v>
      </c>
      <c r="K7" s="444" t="str">
        <f>IFERROR(VLOOKUP(D7,'4月修正'!$G$3:$S$53,8,FALSE)&amp;"","")</f>
        <v>69</v>
      </c>
      <c r="L7" s="38" t="str">
        <f>IFERROR(VLOOKUP(D7,'4月修正'!$G$3:$Q$53,9,FALSE)&amp;"","")</f>
        <v>13</v>
      </c>
      <c r="M7" s="38" t="str">
        <f>IFERROR(VLOOKUP(D7,'4月修正'!$G$3:$Q$53,10,FALSE)&amp;"","")</f>
        <v/>
      </c>
      <c r="N7" s="38" t="str">
        <f>IFERROR(VLOOKUP(D7,'4月修正'!$G$3:$Q$53,11,FALSE)&amp;"","")</f>
        <v/>
      </c>
      <c r="O7" s="38">
        <f>IFERROR(VLOOKUP(D7,'4月修正'!$G$3:$S$53,13,FALSE),0)</f>
        <v>12</v>
      </c>
      <c r="P7" s="445">
        <f t="shared" si="0"/>
        <v>12</v>
      </c>
      <c r="Q7" s="443" t="str">
        <f>IFERROR(VLOOKUP(D7,'5月'!$H$3:$W$51,7,FALSE)&amp;"","")</f>
        <v>91</v>
      </c>
      <c r="R7" s="446" t="str">
        <f>IFERROR(VLOOKUP(D7,'5月'!$H$3:$W$51,3,FALSE)&amp;"","")</f>
        <v>20</v>
      </c>
      <c r="S7" s="462" t="str">
        <f>IFERROR(VLOOKUP(D7,'5月'!$H$3:$W$51,8,FALSE)&amp;"","")</f>
        <v>71</v>
      </c>
      <c r="T7" s="444" t="str">
        <f>IFERROR(VLOOKUP(D7,'5月'!$H$3:$W$51,10,FALSE)&amp;"","")</f>
        <v>8</v>
      </c>
      <c r="U7" s="444" t="str">
        <f>IFERROR(VLOOKUP(D7,'5月'!$H$3:$W$51,11,FALSE)&amp;"","")</f>
        <v/>
      </c>
      <c r="V7" s="444" t="str">
        <f>IFERROR(VLOOKUP(D7,'5月'!$H$3:$W$51,12,FALSE)&amp;"","")</f>
        <v/>
      </c>
      <c r="W7" s="444">
        <f>IFERROR(VLOOKUP(D7,'5月'!$H$3:$W$51,14,FALSE),0)</f>
        <v>15</v>
      </c>
      <c r="X7" s="445">
        <f t="shared" si="1"/>
        <v>27</v>
      </c>
      <c r="Y7" s="447" t="str">
        <f>IFERROR(VLOOKUP(D7,'6月'!$H$3:$V$55,6,FALSE)&amp;"","")</f>
        <v>99</v>
      </c>
      <c r="Z7" s="222" t="str">
        <f>IFERROR(VLOOKUP(D7,'6月'!$H$3:$V$55,3,FALSE)&amp;"","")</f>
        <v>19</v>
      </c>
      <c r="AA7" s="222" t="str">
        <f>IFERROR(VLOOKUP(D7,'6月'!$H$3:$V$55,7,FALSE)&amp;"","")</f>
        <v>80</v>
      </c>
      <c r="AB7" s="222" t="str">
        <f>IFERROR(VLOOKUP(D7,'6月'!$H$3:$V$55,9,FALSE)&amp;"","")</f>
        <v/>
      </c>
      <c r="AC7" s="222" t="str">
        <f>IFERROR(VLOOKUP(D7,'6月'!$H$3:$V$55,10,FALSE)&amp;"","")</f>
        <v/>
      </c>
      <c r="AD7" s="222" t="str">
        <f>IFERROR(VLOOKUP(D7,'6月'!$H$3:$V$55,11,FALSE)&amp;"","")</f>
        <v/>
      </c>
      <c r="AE7" s="222">
        <f>IFERROR(VLOOKUP(D7,'6月'!$H$3:$V$55,13,FALSE),0)</f>
        <v>1</v>
      </c>
      <c r="AF7" s="448">
        <f t="shared" si="2"/>
        <v>28</v>
      </c>
      <c r="AG7" s="447" t="str">
        <f>IFERROR(VLOOKUP(D7,'7月'!$H$3:$V$40,6,FALSE)&amp;"","")</f>
        <v>87</v>
      </c>
      <c r="AH7" s="222" t="str">
        <f>IFERROR(VLOOKUP(D7,'7月'!$H$3:$V$40,3,FALSE)&amp;"","")</f>
        <v>19</v>
      </c>
      <c r="AI7" s="945" t="str">
        <f>IFERROR(VLOOKUP(D7,'7月'!$H$3:$V$40,7,FALSE)&amp;"","")</f>
        <v>68</v>
      </c>
      <c r="AJ7" s="222" t="str">
        <f>IFERROR(VLOOKUP(D7,'7月'!$H$3:$V$40,9,FALSE)&amp;"","")</f>
        <v>13, 17</v>
      </c>
      <c r="AK7" s="222" t="str">
        <f>IFERROR(VLOOKUP(D7,'7月'!$H$3:$V$40,10,FALSE)&amp;"","")</f>
        <v/>
      </c>
      <c r="AL7" s="222" t="str">
        <f>IFERROR(VLOOKUP(D7,'7月'!$H$3:$V$40,11,FALSE)&amp;"","")</f>
        <v>B8</v>
      </c>
      <c r="AM7" s="222">
        <f>IFERROR(VLOOKUP(D7,'7月'!$H$3:$V$40,13,FALSE),0)</f>
        <v>18</v>
      </c>
      <c r="AN7" s="448">
        <f t="shared" si="3"/>
        <v>46</v>
      </c>
      <c r="AO7" s="447" t="str">
        <f>IFERROR(VLOOKUP(D7,'8月'!$H$3:$V$50,6,FALSE)&amp;"","")</f>
        <v>88</v>
      </c>
      <c r="AP7" s="222" t="str">
        <f>IFERROR(VLOOKUP(D7,'8月'!$H$3:$V$50,3,FALSE)&amp;"","")</f>
        <v>15</v>
      </c>
      <c r="AQ7" s="222" t="str">
        <f>IFERROR(VLOOKUP(D7,'8月'!$H$3:$V$50,7,FALSE)&amp;"","")</f>
        <v>73</v>
      </c>
      <c r="AR7" s="449" t="str">
        <f>IFERROR(VLOOKUP(D7,'8月'!$H$3:$V$50,9,FALSE)&amp;"","")</f>
        <v>3</v>
      </c>
      <c r="AS7" s="449" t="str">
        <f>IFERROR(VLOOKUP(D7,'8月'!$H$3:$V$50,10,FALSE)&amp;"","")</f>
        <v>3</v>
      </c>
      <c r="AT7" s="449" t="str">
        <f>IFERROR(VLOOKUP(D7,'8月'!$H$3:$V$50,11,FALSE)&amp;"","")</f>
        <v>B17</v>
      </c>
      <c r="AU7" s="222">
        <f>IFERROR(VLOOKUP(D7,'8月'!$H$3:$V$50,14,FALSE),0)</f>
        <v>4</v>
      </c>
      <c r="AV7" s="448">
        <f t="shared" si="4"/>
        <v>50</v>
      </c>
      <c r="AW7" s="447" t="str">
        <f>IFERROR(VLOOKUP(D7,'9月'!$H$3:$V$47,6,FALSE)&amp;"","")</f>
        <v>98</v>
      </c>
      <c r="AX7" s="222" t="str">
        <f>IFERROR(VLOOKUP(D7,'9月'!$H$3:$V$47,3,FALSE)&amp;"","")</f>
        <v>15</v>
      </c>
      <c r="AY7" s="222" t="str">
        <f>IFERROR(VLOOKUP(D7,'9月'!$H$3:$V$47,7,FALSE)&amp;"","")</f>
        <v>83</v>
      </c>
      <c r="AZ7" s="222" t="str">
        <f>IFERROR(VLOOKUP(D7,'9月'!$H$3:$V$47,9,FALSE)&amp;"","")</f>
        <v/>
      </c>
      <c r="BA7" s="449" t="str">
        <f>IFERROR(VLOOKUP(D7,'9月'!$H$3:$V$47,10,FALSE)&amp;"","")</f>
        <v/>
      </c>
      <c r="BB7" s="449" t="str">
        <f>IFERROR(VLOOKUP(D7,'9月'!$H$3:$V$47,11,FALSE)&amp;"","")</f>
        <v/>
      </c>
      <c r="BC7" s="222">
        <f>IFERROR(VLOOKUP(D7,'9月'!$H$3:$V$47,14,FALSE),0)</f>
        <v>1</v>
      </c>
      <c r="BD7" s="448">
        <f t="shared" si="5"/>
        <v>51</v>
      </c>
      <c r="BE7" s="447" t="str">
        <f>IFERROR(VLOOKUP(D7,'10月'!$H$3:$V$49,6,FALSE)&amp;"","")</f>
        <v>97</v>
      </c>
      <c r="BF7" s="222" t="str">
        <f>IFERROR(VLOOKUP(D7,'10月'!$H$3:$V$49,3,FALSE)&amp;"","")</f>
        <v>15</v>
      </c>
      <c r="BG7" s="222" t="str">
        <f>IFERROR(VLOOKUP(D7,'10月'!$H$3:$V$49,7,FALSE)&amp;"","")</f>
        <v>82</v>
      </c>
      <c r="BH7" s="222" t="str">
        <f>IFERROR(VLOOKUP(D7,'10月'!$H$3:$V$49,9,FALSE)&amp;"","")</f>
        <v/>
      </c>
      <c r="BI7" s="449" t="str">
        <f>IFERROR(VLOOKUP(D7,'10月'!$H$3:$V$49,10,FALSE)&amp;"","")</f>
        <v/>
      </c>
      <c r="BJ7" s="449" t="str">
        <f>IFERROR(VLOOKUP(D7,'10月'!$H$3:$V$49,11,FALSE)&amp;"","")</f>
        <v/>
      </c>
      <c r="BK7" s="222">
        <f>IFERROR(VLOOKUP(D7,'10月'!$H$3:$V$49,14,FALSE),0)</f>
        <v>1</v>
      </c>
      <c r="BL7" s="449">
        <f t="shared" si="6"/>
        <v>52</v>
      </c>
      <c r="BM7" s="649"/>
      <c r="BN7" s="230">
        <v>89</v>
      </c>
      <c r="BO7" s="934">
        <v>91</v>
      </c>
      <c r="BP7" s="934">
        <v>99</v>
      </c>
      <c r="BQ7" s="934">
        <v>87</v>
      </c>
      <c r="BR7" s="230">
        <v>88</v>
      </c>
      <c r="BS7" s="230">
        <v>98</v>
      </c>
      <c r="BT7" s="1487">
        <v>97</v>
      </c>
      <c r="BU7" s="243">
        <f t="shared" si="8"/>
        <v>92.714285714285708</v>
      </c>
      <c r="BV7" s="39">
        <f>IFERROR(MIN(((BU7-72)*0.8*0.8),36),"-")</f>
        <v>13.257142857142853</v>
      </c>
      <c r="BW7" s="239"/>
      <c r="BX7" s="10"/>
      <c r="BY7" s="241"/>
    </row>
    <row r="8" spans="1:77" s="21" customFormat="1" ht="19.5" customHeight="1">
      <c r="A8" s="36">
        <f>A7+1</f>
        <v>5</v>
      </c>
      <c r="B8" s="421" t="s">
        <v>430</v>
      </c>
      <c r="C8" s="435" t="s">
        <v>493</v>
      </c>
      <c r="D8" s="423" t="s">
        <v>607</v>
      </c>
      <c r="E8" s="468" t="s">
        <v>60</v>
      </c>
      <c r="F8" s="465" t="s">
        <v>839</v>
      </c>
      <c r="G8" s="38" t="s">
        <v>717</v>
      </c>
      <c r="H8" s="645"/>
      <c r="I8" s="53">
        <f>IFERROR(VLOOKUP(D8,'4月修正'!$G$3:$S$53,7,FALSE),"")</f>
        <v>100</v>
      </c>
      <c r="J8" s="444" t="str">
        <f>IFERROR(VLOOKUP(D8,'4月修正'!$G$3:$S$53,2,FALSE),"")</f>
        <v>New-1</v>
      </c>
      <c r="K8" s="444" t="str">
        <f>IFERROR(VLOOKUP(D8,'4月修正'!$G$3:$S$53,8,FALSE)&amp;"","")</f>
        <v/>
      </c>
      <c r="L8" s="38" t="str">
        <f>IFERROR(VLOOKUP(D8,'4月修正'!$G$3:$Q$53,9,FALSE)&amp;"","")</f>
        <v>11</v>
      </c>
      <c r="M8" s="38" t="str">
        <f>IFERROR(VLOOKUP(D8,'4月修正'!$G$3:$Q$53,10,FALSE)&amp;"","")</f>
        <v/>
      </c>
      <c r="N8" s="38" t="str">
        <f>IFERROR(VLOOKUP(D8,'4月修正'!$G$3:$Q$53,11,FALSE)&amp;"","")</f>
        <v/>
      </c>
      <c r="O8" s="38">
        <f>IFERROR(VLOOKUP(D8,'4月修正'!$G$3:$S$53,13,FALSE),0)</f>
        <v>1</v>
      </c>
      <c r="P8" s="445">
        <f t="shared" si="0"/>
        <v>1</v>
      </c>
      <c r="Q8" s="443" t="str">
        <f>IFERROR(VLOOKUP(D8,'5月'!$H$3:$W$51,7,FALSE)&amp;"","")</f>
        <v/>
      </c>
      <c r="R8" s="446" t="str">
        <f>IFERROR(VLOOKUP(D8,'5月'!$H$3:$W$51,3,FALSE)&amp;"","")</f>
        <v/>
      </c>
      <c r="S8" s="444" t="str">
        <f>IFERROR(VLOOKUP(D8,'5月'!$H$3:$W$51,8,FALSE)&amp;"","")</f>
        <v/>
      </c>
      <c r="T8" s="444" t="str">
        <f>IFERROR(VLOOKUP(D8,'5月'!$H$3:$W$51,10,FALSE)&amp;"","")</f>
        <v/>
      </c>
      <c r="U8" s="444" t="str">
        <f>IFERROR(VLOOKUP(D8,'5月'!$H$3:$W$51,11,FALSE)&amp;"","")</f>
        <v/>
      </c>
      <c r="V8" s="444" t="str">
        <f>IFERROR(VLOOKUP(D8,'5月'!$H$3:$W$51,12,FALSE)&amp;"","")</f>
        <v/>
      </c>
      <c r="W8" s="444">
        <f>IFERROR(VLOOKUP(D8,'5月'!$H$3:$W$51,14,FALSE),0)</f>
        <v>0</v>
      </c>
      <c r="X8" s="445">
        <f t="shared" si="1"/>
        <v>1</v>
      </c>
      <c r="Y8" s="447" t="str">
        <f>IFERROR(VLOOKUP(D8,'6月'!$H$3:$V$55,6,FALSE)&amp;"","")</f>
        <v>107</v>
      </c>
      <c r="Z8" s="222" t="str">
        <f>IFERROR(VLOOKUP(D8,'6月'!$H$3:$V$55,3,FALSE)&amp;"","")</f>
        <v>New-2</v>
      </c>
      <c r="AA8" s="222" t="str">
        <f>IFERROR(VLOOKUP(D8,'6月'!$H$3:$V$55,7,FALSE)&amp;"","")</f>
        <v/>
      </c>
      <c r="AB8" s="222" t="str">
        <f>IFERROR(VLOOKUP(D8,'6月'!$H$3:$V$55,9,FALSE)&amp;"","")</f>
        <v/>
      </c>
      <c r="AC8" s="222" t="str">
        <f>IFERROR(VLOOKUP(D8,'6月'!$H$3:$V$55,10,FALSE)&amp;"","")</f>
        <v/>
      </c>
      <c r="AD8" s="222" t="str">
        <f>IFERROR(VLOOKUP(D8,'6月'!$H$3:$V$55,11,FALSE)&amp;"","")</f>
        <v/>
      </c>
      <c r="AE8" s="222">
        <f>IFERROR(VLOOKUP(D8,'6月'!$H$3:$V$55,13,FALSE),0)</f>
        <v>1</v>
      </c>
      <c r="AF8" s="448">
        <f t="shared" si="2"/>
        <v>2</v>
      </c>
      <c r="AG8" s="447" t="str">
        <f>IFERROR(VLOOKUP(D8,'7月'!$H$3:$V$40,6,FALSE)&amp;"","")</f>
        <v/>
      </c>
      <c r="AH8" s="222" t="str">
        <f>IFERROR(VLOOKUP(D8,'7月'!$H$3:$V$40,3,FALSE)&amp;"","")</f>
        <v/>
      </c>
      <c r="AI8" s="222" t="str">
        <f>IFERROR(VLOOKUP(D8,'7月'!$H$3:$V$40,7,FALSE)&amp;"","")</f>
        <v/>
      </c>
      <c r="AJ8" s="222" t="str">
        <f>IFERROR(VLOOKUP(D8,'7月'!$H$3:$V$40,9,FALSE)&amp;"","")</f>
        <v/>
      </c>
      <c r="AK8" s="222" t="str">
        <f>IFERROR(VLOOKUP(D8,'7月'!$H$3:$V$40,10,FALSE)&amp;"","")</f>
        <v/>
      </c>
      <c r="AL8" s="222" t="str">
        <f>IFERROR(VLOOKUP(D8,'7月'!$H$3:$V$40,11,FALSE)&amp;"","")</f>
        <v/>
      </c>
      <c r="AM8" s="222">
        <f>IFERROR(VLOOKUP(D8,'7月'!$H$3:$V$40,13,FALSE),0)</f>
        <v>0</v>
      </c>
      <c r="AN8" s="448">
        <f t="shared" si="3"/>
        <v>2</v>
      </c>
      <c r="AO8" s="447" t="str">
        <f>IFERROR(VLOOKUP(D8,'8月'!$H$3:$V$50,6,FALSE)&amp;"","")</f>
        <v>108</v>
      </c>
      <c r="AP8" s="222" t="str">
        <f>IFERROR(VLOOKUP(D8,'8月'!$H$3:$V$50,3,FALSE)&amp;"","")</f>
        <v>20</v>
      </c>
      <c r="AQ8" s="222" t="str">
        <f>IFERROR(VLOOKUP(D8,'8月'!$H$3:$V$50,7,FALSE)&amp;"","")</f>
        <v>88</v>
      </c>
      <c r="AR8" s="449" t="str">
        <f>IFERROR(VLOOKUP(D8,'8月'!$H$3:$V$50,9,FALSE)&amp;"","")</f>
        <v/>
      </c>
      <c r="AS8" s="449" t="str">
        <f>IFERROR(VLOOKUP(D8,'8月'!$H$3:$V$50,10,FALSE)&amp;"","")</f>
        <v/>
      </c>
      <c r="AT8" s="449" t="str">
        <f>IFERROR(VLOOKUP(D8,'8月'!$H$3:$V$50,11,FALSE)&amp;"","")</f>
        <v/>
      </c>
      <c r="AU8" s="222">
        <f>IFERROR(VLOOKUP(D8,'8月'!$H$3:$V$50,14,FALSE),0)</f>
        <v>1</v>
      </c>
      <c r="AV8" s="448">
        <f t="shared" si="4"/>
        <v>3</v>
      </c>
      <c r="AW8" s="447" t="str">
        <f>IFERROR(VLOOKUP(D8,'9月'!$H$3:$V$47,6,FALSE)&amp;"","")</f>
        <v/>
      </c>
      <c r="AX8" s="222" t="str">
        <f>IFERROR(VLOOKUP(D8,'9月'!$H$3:$V$47,3,FALSE)&amp;"","")</f>
        <v/>
      </c>
      <c r="AY8" s="222" t="str">
        <f>IFERROR(VLOOKUP(D8,'9月'!$H$3:$V$47,7,FALSE)&amp;"","")</f>
        <v/>
      </c>
      <c r="AZ8" s="222" t="str">
        <f>IFERROR(VLOOKUP(D8,'9月'!$H$3:$V$47,9,FALSE)&amp;"","")</f>
        <v/>
      </c>
      <c r="BA8" s="449" t="str">
        <f>IFERROR(VLOOKUP(D8,'9月'!$H$3:$V$47,10,FALSE)&amp;"","")</f>
        <v/>
      </c>
      <c r="BB8" s="449" t="str">
        <f>IFERROR(VLOOKUP(D8,'9月'!$H$3:$V$47,11,FALSE)&amp;"","")</f>
        <v/>
      </c>
      <c r="BC8" s="222">
        <f>IFERROR(VLOOKUP(D8,'9月'!$H$3:$V$47,14,FALSE),0)</f>
        <v>0</v>
      </c>
      <c r="BD8" s="448">
        <f t="shared" si="5"/>
        <v>3</v>
      </c>
      <c r="BE8" s="447" t="str">
        <f>IFERROR(VLOOKUP(D8,'10月'!$H$3:$V$49,6,FALSE)&amp;"","")</f>
        <v>106</v>
      </c>
      <c r="BF8" s="222" t="str">
        <f>IFERROR(VLOOKUP(D8,'10月'!$H$3:$V$49,3,FALSE)&amp;"","")</f>
        <v>20</v>
      </c>
      <c r="BG8" s="222" t="str">
        <f>IFERROR(VLOOKUP(D8,'10月'!$H$3:$V$49,7,FALSE)&amp;"","")</f>
        <v>86</v>
      </c>
      <c r="BH8" s="222" t="str">
        <f>IFERROR(VLOOKUP(D8,'10月'!$H$3:$V$49,9,FALSE)&amp;"","")</f>
        <v/>
      </c>
      <c r="BI8" s="449" t="str">
        <f>IFERROR(VLOOKUP(D8,'10月'!$H$3:$V$49,10,FALSE)&amp;"","")</f>
        <v/>
      </c>
      <c r="BJ8" s="449" t="str">
        <f>IFERROR(VLOOKUP(D8,'10月'!$H$3:$V$49,11,FALSE)&amp;"","")</f>
        <v/>
      </c>
      <c r="BK8" s="222">
        <f>IFERROR(VLOOKUP(D8,'10月'!$H$3:$V$49,14,FALSE),0)</f>
        <v>1</v>
      </c>
      <c r="BL8" s="449">
        <f t="shared" si="6"/>
        <v>4</v>
      </c>
      <c r="BM8" s="647"/>
      <c r="BN8" s="230">
        <v>100</v>
      </c>
      <c r="BO8" s="934" t="s">
        <v>291</v>
      </c>
      <c r="BP8" s="934">
        <v>107</v>
      </c>
      <c r="BQ8" s="934" t="s">
        <v>291</v>
      </c>
      <c r="BR8" s="230">
        <v>108</v>
      </c>
      <c r="BS8" s="230" t="s">
        <v>291</v>
      </c>
      <c r="BT8" s="1487">
        <v>106</v>
      </c>
      <c r="BU8" s="243">
        <f t="shared" si="8"/>
        <v>105.25</v>
      </c>
      <c r="BV8" s="39">
        <f>IFERROR(MIN(((BU8-72)*0.8*0.8),36),"-")</f>
        <v>21.28</v>
      </c>
      <c r="BW8" s="239"/>
      <c r="BY8" s="241"/>
    </row>
    <row r="9" spans="1:77" ht="19.5" customHeight="1">
      <c r="A9" s="36">
        <f t="shared" si="9"/>
        <v>6</v>
      </c>
      <c r="B9" s="421" t="s">
        <v>393</v>
      </c>
      <c r="C9" s="435" t="s">
        <v>126</v>
      </c>
      <c r="D9" s="423" t="s">
        <v>608</v>
      </c>
      <c r="E9" s="468" t="s">
        <v>60</v>
      </c>
      <c r="F9" s="465">
        <v>13.973333333333333</v>
      </c>
      <c r="G9" s="43"/>
      <c r="H9" s="645"/>
      <c r="I9" s="53">
        <f>IFERROR(VLOOKUP(D9,'4月修正'!$G$3:$S$53,7,FALSE),"")</f>
        <v>84</v>
      </c>
      <c r="J9" s="444">
        <f>IFERROR(VLOOKUP(D9,'4月修正'!$G$3:$S$53,2,FALSE),"")</f>
        <v>14</v>
      </c>
      <c r="K9" s="444" t="str">
        <f>IFERROR(VLOOKUP(D9,'4月修正'!$G$3:$S$53,8,FALSE)&amp;"","")</f>
        <v>70</v>
      </c>
      <c r="L9" s="38" t="str">
        <f>IFERROR(VLOOKUP(D9,'4月修正'!$G$3:$Q$53,9,FALSE)&amp;"","")</f>
        <v/>
      </c>
      <c r="M9" s="38" t="str">
        <f>IFERROR(VLOOKUP(D9,'4月修正'!$G$3:$Q$53,10,FALSE)&amp;"","")</f>
        <v/>
      </c>
      <c r="N9" s="38" t="str">
        <f>IFERROR(VLOOKUP(D9,'4月修正'!$G$3:$Q$53,11,FALSE)&amp;"","")</f>
        <v/>
      </c>
      <c r="O9" s="38">
        <f>IFERROR(VLOOKUP(D9,'4月修正'!$G$3:$S$53,13,FALSE),0)</f>
        <v>11</v>
      </c>
      <c r="P9" s="445">
        <f t="shared" si="0"/>
        <v>11</v>
      </c>
      <c r="Q9" s="443" t="str">
        <f>IFERROR(VLOOKUP(D9,'5月'!$H$3:$W$51,7,FALSE)&amp;"","")</f>
        <v>94</v>
      </c>
      <c r="R9" s="446" t="str">
        <f>IFERROR(VLOOKUP(D9,'5月'!$H$3:$W$51,3,FALSE)&amp;"","")</f>
        <v>14</v>
      </c>
      <c r="S9" s="444" t="str">
        <f>IFERROR(VLOOKUP(D9,'5月'!$H$3:$W$51,8,FALSE)&amp;"","")</f>
        <v>80</v>
      </c>
      <c r="T9" s="444" t="str">
        <f>IFERROR(VLOOKUP(D9,'5月'!$H$3:$W$51,10,FALSE)&amp;"","")</f>
        <v/>
      </c>
      <c r="U9" s="444" t="str">
        <f>IFERROR(VLOOKUP(D9,'5月'!$H$3:$W$51,11,FALSE)&amp;"","")</f>
        <v/>
      </c>
      <c r="V9" s="444" t="str">
        <f>IFERROR(VLOOKUP(D9,'5月'!$H$3:$W$51,12,FALSE)&amp;"","")</f>
        <v/>
      </c>
      <c r="W9" s="444">
        <f>IFERROR(VLOOKUP(D9,'5月'!$H$3:$W$51,14,FALSE),0)</f>
        <v>1</v>
      </c>
      <c r="X9" s="445">
        <f t="shared" si="1"/>
        <v>12</v>
      </c>
      <c r="Y9" s="447" t="str">
        <f>IFERROR(VLOOKUP(D9,'6月'!$H$3:$V$55,6,FALSE)&amp;"","")</f>
        <v/>
      </c>
      <c r="Z9" s="222" t="str">
        <f>IFERROR(VLOOKUP(D9,'6月'!$H$3:$V$55,3,FALSE)&amp;"","")</f>
        <v/>
      </c>
      <c r="AA9" s="222" t="str">
        <f>IFERROR(VLOOKUP(D9,'6月'!$H$3:$V$55,7,FALSE)&amp;"","")</f>
        <v/>
      </c>
      <c r="AB9" s="222" t="str">
        <f>IFERROR(VLOOKUP(D9,'6月'!$H$3:$V$55,9,FALSE)&amp;"","")</f>
        <v/>
      </c>
      <c r="AC9" s="222" t="str">
        <f>IFERROR(VLOOKUP(D9,'6月'!$H$3:$V$55,10,FALSE)&amp;"","")</f>
        <v/>
      </c>
      <c r="AD9" s="222" t="str">
        <f>IFERROR(VLOOKUP(D9,'6月'!$H$3:$V$55,11,FALSE)&amp;"","")</f>
        <v/>
      </c>
      <c r="AE9" s="222">
        <f>IFERROR(VLOOKUP(D9,'6月'!$H$3:$V$55,13,FALSE),0)</f>
        <v>0</v>
      </c>
      <c r="AF9" s="448">
        <f t="shared" si="2"/>
        <v>12</v>
      </c>
      <c r="AG9" s="447" t="str">
        <f>IFERROR(VLOOKUP(D9,'7月'!$H$3:$V$40,6,FALSE)&amp;"","")</f>
        <v>91</v>
      </c>
      <c r="AH9" s="222" t="str">
        <f>IFERROR(VLOOKUP(D9,'7月'!$H$3:$V$40,3,FALSE)&amp;"","")</f>
        <v>14</v>
      </c>
      <c r="AI9" s="222" t="str">
        <f>IFERROR(VLOOKUP(D9,'7月'!$H$3:$V$40,7,FALSE)&amp;"","")</f>
        <v>77</v>
      </c>
      <c r="AJ9" s="222" t="str">
        <f>IFERROR(VLOOKUP(D9,'7月'!$H$3:$V$40,9,FALSE)&amp;"","")</f>
        <v/>
      </c>
      <c r="AK9" s="222" t="str">
        <f>IFERROR(VLOOKUP(D9,'7月'!$H$3:$V$40,10,FALSE)&amp;"","")</f>
        <v/>
      </c>
      <c r="AL9" s="222" t="str">
        <f>IFERROR(VLOOKUP(D9,'7月'!$H$3:$V$40,11,FALSE)&amp;"","")</f>
        <v/>
      </c>
      <c r="AM9" s="222">
        <f>IFERROR(VLOOKUP(D9,'7月'!$H$3:$V$40,13,FALSE),0)</f>
        <v>1</v>
      </c>
      <c r="AN9" s="448">
        <f t="shared" si="3"/>
        <v>13</v>
      </c>
      <c r="AO9" s="447" t="str">
        <f>IFERROR(VLOOKUP(D9,'8月'!$H$3:$V$50,6,FALSE)&amp;"","")</f>
        <v/>
      </c>
      <c r="AP9" s="222" t="str">
        <f>IFERROR(VLOOKUP(D9,'8月'!$H$3:$V$50,3,FALSE)&amp;"","")</f>
        <v/>
      </c>
      <c r="AQ9" s="222" t="str">
        <f>IFERROR(VLOOKUP(D9,'8月'!$H$3:$V$50,7,FALSE)&amp;"","")</f>
        <v/>
      </c>
      <c r="AR9" s="449" t="str">
        <f>IFERROR(VLOOKUP(D9,'8月'!$H$3:$V$50,9,FALSE)&amp;"","")</f>
        <v/>
      </c>
      <c r="AS9" s="449" t="str">
        <f>IFERROR(VLOOKUP(D9,'8月'!$H$3:$V$50,10,FALSE)&amp;"","")</f>
        <v/>
      </c>
      <c r="AT9" s="449" t="str">
        <f>IFERROR(VLOOKUP(D9,'8月'!$H$3:$V$50,11,FALSE)&amp;"","")</f>
        <v/>
      </c>
      <c r="AU9" s="222">
        <f>IFERROR(VLOOKUP(D9,'8月'!$H$3:$V$50,14,FALSE),0)</f>
        <v>0</v>
      </c>
      <c r="AV9" s="448">
        <f t="shared" si="4"/>
        <v>13</v>
      </c>
      <c r="AW9" s="447" t="str">
        <f>IFERROR(VLOOKUP(D9,'9月'!$H$3:$V$47,6,FALSE)&amp;"","")</f>
        <v>101</v>
      </c>
      <c r="AX9" s="222" t="str">
        <f>IFERROR(VLOOKUP(D9,'9月'!$H$3:$V$47,3,FALSE)&amp;"","")</f>
        <v>14</v>
      </c>
      <c r="AY9" s="222" t="str">
        <f>IFERROR(VLOOKUP(D9,'9月'!$H$3:$V$47,7,FALSE)&amp;"","")</f>
        <v>87</v>
      </c>
      <c r="AZ9" s="222" t="str">
        <f>IFERROR(VLOOKUP(D9,'9月'!$H$3:$V$47,9,FALSE)&amp;"","")</f>
        <v/>
      </c>
      <c r="BA9" s="449" t="str">
        <f>IFERROR(VLOOKUP(D9,'9月'!$H$3:$V$47,10,FALSE)&amp;"","")</f>
        <v/>
      </c>
      <c r="BB9" s="449" t="str">
        <f>IFERROR(VLOOKUP(D9,'9月'!$H$3:$V$47,11,FALSE)&amp;"","")</f>
        <v/>
      </c>
      <c r="BC9" s="222">
        <f>IFERROR(VLOOKUP(D9,'9月'!$H$3:$V$47,14,FALSE),0)</f>
        <v>1</v>
      </c>
      <c r="BD9" s="448">
        <f t="shared" si="5"/>
        <v>14</v>
      </c>
      <c r="BE9" s="447" t="str">
        <f>IFERROR(VLOOKUP(D9,'10月'!$H$3:$V$49,6,FALSE)&amp;"","")</f>
        <v>98</v>
      </c>
      <c r="BF9" s="222" t="str">
        <f>IFERROR(VLOOKUP(D9,'10月'!$H$3:$V$49,3,FALSE)&amp;"","")</f>
        <v>14</v>
      </c>
      <c r="BG9" s="222" t="str">
        <f>IFERROR(VLOOKUP(D9,'10月'!$H$3:$V$49,7,FALSE)&amp;"","")</f>
        <v>84</v>
      </c>
      <c r="BH9" s="222" t="str">
        <f>IFERROR(VLOOKUP(D9,'10月'!$H$3:$V$49,9,FALSE)&amp;"","")</f>
        <v/>
      </c>
      <c r="BI9" s="449" t="str">
        <f>IFERROR(VLOOKUP(D9,'10月'!$H$3:$V$49,10,FALSE)&amp;"","")</f>
        <v/>
      </c>
      <c r="BJ9" s="449" t="str">
        <f>IFERROR(VLOOKUP(D9,'10月'!$H$3:$V$49,11,FALSE)&amp;"","")</f>
        <v>8</v>
      </c>
      <c r="BK9" s="222">
        <f>IFERROR(VLOOKUP(D9,'10月'!$H$3:$V$49,14,FALSE),0)</f>
        <v>1</v>
      </c>
      <c r="BL9" s="449">
        <f t="shared" si="6"/>
        <v>15</v>
      </c>
      <c r="BM9" s="649"/>
      <c r="BN9" s="230">
        <v>84</v>
      </c>
      <c r="BO9" s="934">
        <v>94</v>
      </c>
      <c r="BP9" s="934" t="s">
        <v>291</v>
      </c>
      <c r="BQ9" s="934">
        <v>91</v>
      </c>
      <c r="BR9" s="1227" t="s">
        <v>291</v>
      </c>
      <c r="BS9" s="230">
        <v>101</v>
      </c>
      <c r="BT9" s="1487">
        <v>98</v>
      </c>
      <c r="BU9" s="243">
        <f t="shared" si="8"/>
        <v>93.6</v>
      </c>
      <c r="BV9" s="39">
        <f>IFERROR(MIN(((BU9-72)*0.8),36),"-")</f>
        <v>17.279999999999998</v>
      </c>
      <c r="BW9" s="238"/>
      <c r="BX9" s="35"/>
      <c r="BY9" s="10"/>
    </row>
    <row r="10" spans="1:77" s="21" customFormat="1" ht="19.5" customHeight="1">
      <c r="A10" s="36">
        <f t="shared" si="9"/>
        <v>7</v>
      </c>
      <c r="B10" s="421" t="s">
        <v>389</v>
      </c>
      <c r="C10" s="435" t="s">
        <v>127</v>
      </c>
      <c r="D10" s="423" t="s">
        <v>609</v>
      </c>
      <c r="E10" s="468" t="s">
        <v>60</v>
      </c>
      <c r="F10" s="465">
        <v>17.866666666666664</v>
      </c>
      <c r="G10" s="37" t="s">
        <v>762</v>
      </c>
      <c r="H10" s="645"/>
      <c r="I10" s="53">
        <f>IFERROR(VLOOKUP(D10,'4月修正'!$G$3:$S$53,7,FALSE),"")</f>
        <v>100</v>
      </c>
      <c r="J10" s="444">
        <f>IFERROR(VLOOKUP(D10,'4月修正'!$G$3:$S$53,2,FALSE),"")</f>
        <v>18</v>
      </c>
      <c r="K10" s="444" t="str">
        <f>IFERROR(VLOOKUP(D10,'4月修正'!$G$3:$S$53,8,FALSE)&amp;"","")</f>
        <v>82</v>
      </c>
      <c r="L10" s="38" t="str">
        <f>IFERROR(VLOOKUP(D10,'4月修正'!$G$3:$Q$53,9,FALSE)&amp;"","")</f>
        <v/>
      </c>
      <c r="M10" s="38" t="str">
        <f>IFERROR(VLOOKUP(D10,'4月修正'!$G$3:$Q$53,10,FALSE)&amp;"","")</f>
        <v/>
      </c>
      <c r="N10" s="38" t="str">
        <f>IFERROR(VLOOKUP(D10,'4月修正'!$G$3:$Q$53,11,FALSE)&amp;"","")</f>
        <v/>
      </c>
      <c r="O10" s="38">
        <f>IFERROR(VLOOKUP(D10,'4月修正'!$G$3:$S$53,13,FALSE),0)</f>
        <v>1</v>
      </c>
      <c r="P10" s="445">
        <f t="shared" si="0"/>
        <v>1</v>
      </c>
      <c r="Q10" s="443" t="str">
        <f>IFERROR(VLOOKUP(D10,'5月'!$H$3:$W$51,7,FALSE)&amp;"","")</f>
        <v>94</v>
      </c>
      <c r="R10" s="446" t="str">
        <f>IFERROR(VLOOKUP(D10,'5月'!$H$3:$W$51,3,FALSE)&amp;"","")</f>
        <v>18</v>
      </c>
      <c r="S10" s="444" t="str">
        <f>IFERROR(VLOOKUP(D10,'5月'!$H$3:$W$51,8,FALSE)&amp;"","")</f>
        <v>76</v>
      </c>
      <c r="T10" s="444" t="str">
        <f>IFERROR(VLOOKUP(D10,'5月'!$H$3:$W$51,10,FALSE)&amp;"","")</f>
        <v/>
      </c>
      <c r="U10" s="444" t="str">
        <f>IFERROR(VLOOKUP(D10,'5月'!$H$3:$W$51,11,FALSE)&amp;"","")</f>
        <v/>
      </c>
      <c r="V10" s="444" t="str">
        <f>IFERROR(VLOOKUP(D10,'5月'!$H$3:$W$51,12,FALSE)&amp;"","")</f>
        <v/>
      </c>
      <c r="W10" s="444">
        <f>IFERROR(VLOOKUP(D10,'5月'!$H$3:$W$51,14,FALSE),0)</f>
        <v>6</v>
      </c>
      <c r="X10" s="445">
        <f t="shared" si="1"/>
        <v>7</v>
      </c>
      <c r="Y10" s="447" t="str">
        <f>IFERROR(VLOOKUP(D10,'6月'!$H$3:$V$55,6,FALSE)&amp;"","")</f>
        <v/>
      </c>
      <c r="Z10" s="222" t="str">
        <f>IFERROR(VLOOKUP(D10,'6月'!$H$3:$V$55,3,FALSE)&amp;"","")</f>
        <v/>
      </c>
      <c r="AA10" s="222" t="str">
        <f>IFERROR(VLOOKUP(D10,'6月'!$H$3:$V$55,7,FALSE)&amp;"","")</f>
        <v/>
      </c>
      <c r="AB10" s="222" t="str">
        <f>IFERROR(VLOOKUP(D10,'6月'!$H$3:$V$55,9,FALSE)&amp;"","")</f>
        <v/>
      </c>
      <c r="AC10" s="222" t="str">
        <f>IFERROR(VLOOKUP(D10,'6月'!$H$3:$V$55,10,FALSE)&amp;"","")</f>
        <v/>
      </c>
      <c r="AD10" s="222" t="str">
        <f>IFERROR(VLOOKUP(D10,'6月'!$H$3:$V$55,11,FALSE)&amp;"","")</f>
        <v/>
      </c>
      <c r="AE10" s="222">
        <f>IFERROR(VLOOKUP(D10,'6月'!$H$3:$V$55,13,FALSE),0)</f>
        <v>0</v>
      </c>
      <c r="AF10" s="448">
        <f t="shared" si="2"/>
        <v>7</v>
      </c>
      <c r="AG10" s="447" t="str">
        <f>IFERROR(VLOOKUP(D10,'7月'!$H$3:$V$40,6,FALSE)&amp;"","")</f>
        <v>106</v>
      </c>
      <c r="AH10" s="222" t="str">
        <f>IFERROR(VLOOKUP(D10,'7月'!$H$3:$V$40,3,FALSE)&amp;"","")</f>
        <v>18</v>
      </c>
      <c r="AI10" s="222" t="str">
        <f>IFERROR(VLOOKUP(D10,'7月'!$H$3:$V$40,7,FALSE)&amp;"","")</f>
        <v>88</v>
      </c>
      <c r="AJ10" s="222" t="str">
        <f>IFERROR(VLOOKUP(D10,'7月'!$H$3:$V$40,9,FALSE)&amp;"","")</f>
        <v/>
      </c>
      <c r="AK10" s="222" t="str">
        <f>IFERROR(VLOOKUP(D10,'7月'!$H$3:$V$40,10,FALSE)&amp;"","")</f>
        <v/>
      </c>
      <c r="AL10" s="222" t="str">
        <f>IFERROR(VLOOKUP(D10,'7月'!$H$3:$V$40,11,FALSE)&amp;"","")</f>
        <v/>
      </c>
      <c r="AM10" s="222">
        <f>IFERROR(VLOOKUP(D10,'7月'!$H$3:$V$40,13,FALSE),0)</f>
        <v>1</v>
      </c>
      <c r="AN10" s="448">
        <f t="shared" si="3"/>
        <v>8</v>
      </c>
      <c r="AO10" s="447" t="str">
        <f>IFERROR(VLOOKUP(D10,'8月'!$H$3:$V$50,6,FALSE)&amp;"","")</f>
        <v/>
      </c>
      <c r="AP10" s="222" t="str">
        <f>IFERROR(VLOOKUP(D10,'8月'!$H$3:$V$50,3,FALSE)&amp;"","")</f>
        <v/>
      </c>
      <c r="AQ10" s="222" t="str">
        <f>IFERROR(VLOOKUP(D10,'8月'!$H$3:$V$50,7,FALSE)&amp;"","")</f>
        <v/>
      </c>
      <c r="AR10" s="449" t="str">
        <f>IFERROR(VLOOKUP(D10,'8月'!$H$3:$V$50,9,FALSE)&amp;"","")</f>
        <v/>
      </c>
      <c r="AS10" s="449" t="str">
        <f>IFERROR(VLOOKUP(D10,'8月'!$H$3:$V$50,10,FALSE)&amp;"","")</f>
        <v/>
      </c>
      <c r="AT10" s="449" t="str">
        <f>IFERROR(VLOOKUP(D10,'8月'!$H$3:$V$50,11,FALSE)&amp;"","")</f>
        <v/>
      </c>
      <c r="AU10" s="222">
        <f>IFERROR(VLOOKUP(D10,'8月'!$H$3:$V$50,14,FALSE),0)</f>
        <v>0</v>
      </c>
      <c r="AV10" s="448">
        <f t="shared" si="4"/>
        <v>8</v>
      </c>
      <c r="AW10" s="447" t="str">
        <f>IFERROR(VLOOKUP(D10,'9月'!$H$3:$V$47,6,FALSE)&amp;"","")</f>
        <v>106</v>
      </c>
      <c r="AX10" s="222" t="str">
        <f>IFERROR(VLOOKUP(D10,'9月'!$H$3:$V$47,3,FALSE)&amp;"","")</f>
        <v>20</v>
      </c>
      <c r="AY10" s="222" t="str">
        <f>IFERROR(VLOOKUP(D10,'9月'!$H$3:$V$47,7,FALSE)&amp;"","")</f>
        <v>86</v>
      </c>
      <c r="AZ10" s="222" t="str">
        <f>IFERROR(VLOOKUP(D10,'9月'!$H$3:$V$47,9,FALSE)&amp;"","")</f>
        <v/>
      </c>
      <c r="BA10" s="449" t="str">
        <f>IFERROR(VLOOKUP(D10,'9月'!$H$3:$V$47,10,FALSE)&amp;"","")</f>
        <v/>
      </c>
      <c r="BB10" s="449" t="str">
        <f>IFERROR(VLOOKUP(D10,'9月'!$H$3:$V$47,11,FALSE)&amp;"","")</f>
        <v/>
      </c>
      <c r="BC10" s="222">
        <f>IFERROR(VLOOKUP(D10,'9月'!$H$3:$V$47,14,FALSE),0)</f>
        <v>1</v>
      </c>
      <c r="BD10" s="448">
        <f t="shared" si="5"/>
        <v>9</v>
      </c>
      <c r="BE10" s="447" t="str">
        <f>IFERROR(VLOOKUP(D10,'10月'!$H$3:$V$49,6,FALSE)&amp;"","")</f>
        <v>104</v>
      </c>
      <c r="BF10" s="222" t="str">
        <f>IFERROR(VLOOKUP(D10,'10月'!$H$3:$V$49,3,FALSE)&amp;"","")</f>
        <v>20</v>
      </c>
      <c r="BG10" s="222" t="str">
        <f>IFERROR(VLOOKUP(D10,'10月'!$H$3:$V$49,7,FALSE)&amp;"","")</f>
        <v>84</v>
      </c>
      <c r="BH10" s="222" t="str">
        <f>IFERROR(VLOOKUP(D10,'10月'!$H$3:$V$49,9,FALSE)&amp;"","")</f>
        <v/>
      </c>
      <c r="BI10" s="449" t="str">
        <f>IFERROR(VLOOKUP(D10,'10月'!$H$3:$V$49,10,FALSE)&amp;"","")</f>
        <v/>
      </c>
      <c r="BJ10" s="449" t="str">
        <f>IFERROR(VLOOKUP(D10,'10月'!$H$3:$V$49,11,FALSE)&amp;"","")</f>
        <v/>
      </c>
      <c r="BK10" s="222">
        <f>IFERROR(VLOOKUP(D10,'10月'!$H$3:$V$49,14,FALSE),0)</f>
        <v>1</v>
      </c>
      <c r="BL10" s="449">
        <f t="shared" si="6"/>
        <v>10</v>
      </c>
      <c r="BM10" s="647"/>
      <c r="BN10" s="230">
        <v>100</v>
      </c>
      <c r="BO10" s="934">
        <v>94</v>
      </c>
      <c r="BP10" s="934" t="s">
        <v>291</v>
      </c>
      <c r="BQ10" s="934">
        <v>106</v>
      </c>
      <c r="BR10" s="1227" t="s">
        <v>291</v>
      </c>
      <c r="BS10" s="230">
        <v>106</v>
      </c>
      <c r="BT10" s="1487">
        <v>104</v>
      </c>
      <c r="BU10" s="243">
        <f t="shared" si="8"/>
        <v>102</v>
      </c>
      <c r="BV10" s="39">
        <f t="shared" ref="BV10:BV12" si="10">IFERROR(MIN(((BU10-72)*0.8),36),"-")</f>
        <v>24</v>
      </c>
      <c r="BW10" s="239"/>
    </row>
    <row r="11" spans="1:77" s="21" customFormat="1" ht="19.5" customHeight="1">
      <c r="A11" s="36">
        <f t="shared" si="9"/>
        <v>8</v>
      </c>
      <c r="B11" s="421" t="s">
        <v>395</v>
      </c>
      <c r="C11" s="435" t="s">
        <v>350</v>
      </c>
      <c r="D11" s="423" t="s">
        <v>610</v>
      </c>
      <c r="E11" s="468" t="s">
        <v>60</v>
      </c>
      <c r="F11" s="465">
        <v>25.942857142857147</v>
      </c>
      <c r="G11" s="38"/>
      <c r="H11" s="44"/>
      <c r="I11" s="53">
        <f>IFERROR(VLOOKUP(D11,'4月修正'!$G$3:$S$53,7,FALSE),"")</f>
        <v>100</v>
      </c>
      <c r="J11" s="38">
        <f>IFERROR(VLOOKUP(D11,'4月修正'!$G$3:$S$53,2,FALSE),"")</f>
        <v>26</v>
      </c>
      <c r="K11" s="38" t="str">
        <f>IFERROR(VLOOKUP(D11,'4月修正'!$G$3:$S$53,8,FALSE)&amp;"","")</f>
        <v>74</v>
      </c>
      <c r="L11" s="38" t="str">
        <f>IFERROR(VLOOKUP(D11,'4月修正'!$G$3:$Q$53,9,FALSE)&amp;"","")</f>
        <v>2</v>
      </c>
      <c r="M11" s="38" t="str">
        <f>IFERROR(VLOOKUP(D11,'4月修正'!$G$3:$Q$53,10,FALSE)&amp;"","")</f>
        <v/>
      </c>
      <c r="N11" s="38" t="str">
        <f>IFERROR(VLOOKUP(D11,'4月修正'!$G$3:$Q$53,11,FALSE)&amp;"","")</f>
        <v/>
      </c>
      <c r="O11" s="38">
        <f>IFERROR(VLOOKUP(D11,'4月修正'!$G$3:$S$53,13,FALSE),0)</f>
        <v>1</v>
      </c>
      <c r="P11" s="445">
        <f t="shared" si="0"/>
        <v>1</v>
      </c>
      <c r="Q11" s="443" t="str">
        <f>IFERROR(VLOOKUP(D11,'5月'!$H$3:$W$51,7,FALSE)&amp;"","")</f>
        <v/>
      </c>
      <c r="R11" s="446" t="str">
        <f>IFERROR(VLOOKUP(D11,'5月'!$H$3:$W$51,3,FALSE)&amp;"","")</f>
        <v/>
      </c>
      <c r="S11" s="444" t="str">
        <f>IFERROR(VLOOKUP(D11,'5月'!$H$3:$W$51,8,FALSE)&amp;"","")</f>
        <v/>
      </c>
      <c r="T11" s="444" t="str">
        <f>IFERROR(VLOOKUP(D11,'5月'!$H$3:$W$51,10,FALSE)&amp;"","")</f>
        <v/>
      </c>
      <c r="U11" s="444" t="str">
        <f>IFERROR(VLOOKUP(D11,'5月'!$H$3:$W$51,11,FALSE)&amp;"","")</f>
        <v/>
      </c>
      <c r="V11" s="444" t="str">
        <f>IFERROR(VLOOKUP(D11,'5月'!$H$3:$W$51,12,FALSE)&amp;"","")</f>
        <v/>
      </c>
      <c r="W11" s="444">
        <f>IFERROR(VLOOKUP(D11,'5月'!$H$3:$W$51,14,FALSE),0)</f>
        <v>0</v>
      </c>
      <c r="X11" s="445">
        <f t="shared" si="1"/>
        <v>1</v>
      </c>
      <c r="Y11" s="447" t="str">
        <f>IFERROR(VLOOKUP(D11,'6月'!$H$3:$V$55,6,FALSE)&amp;"","")</f>
        <v/>
      </c>
      <c r="Z11" s="222" t="str">
        <f>IFERROR(VLOOKUP(D11,'6月'!$H$3:$V$55,3,FALSE)&amp;"","")</f>
        <v/>
      </c>
      <c r="AA11" s="222" t="str">
        <f>IFERROR(VLOOKUP(D11,'6月'!$H$3:$V$55,7,FALSE)&amp;"","")</f>
        <v/>
      </c>
      <c r="AB11" s="222" t="str">
        <f>IFERROR(VLOOKUP(D11,'6月'!$H$3:$V$55,9,FALSE)&amp;"","")</f>
        <v/>
      </c>
      <c r="AC11" s="222" t="str">
        <f>IFERROR(VLOOKUP(D11,'6月'!$H$3:$V$55,10,FALSE)&amp;"","")</f>
        <v/>
      </c>
      <c r="AD11" s="222" t="str">
        <f>IFERROR(VLOOKUP(D11,'6月'!$H$3:$V$55,11,FALSE)&amp;"","")</f>
        <v/>
      </c>
      <c r="AE11" s="222">
        <f>IFERROR(VLOOKUP(D11,'6月'!$H$3:$V$55,13,FALSE),0)</f>
        <v>0</v>
      </c>
      <c r="AF11" s="448">
        <f t="shared" si="2"/>
        <v>1</v>
      </c>
      <c r="AG11" s="447" t="str">
        <f>IFERROR(VLOOKUP(D11,'7月'!$H$3:$V$40,6,FALSE)&amp;"","")</f>
        <v/>
      </c>
      <c r="AH11" s="222" t="str">
        <f>IFERROR(VLOOKUP(D11,'7月'!$H$3:$V$40,3,FALSE)&amp;"","")</f>
        <v/>
      </c>
      <c r="AI11" s="222" t="str">
        <f>IFERROR(VLOOKUP(D11,'7月'!$H$3:$V$40,7,FALSE)&amp;"","")</f>
        <v/>
      </c>
      <c r="AJ11" s="222" t="str">
        <f>IFERROR(VLOOKUP(D11,'7月'!$H$3:$V$40,9,FALSE)&amp;"","")</f>
        <v/>
      </c>
      <c r="AK11" s="222" t="str">
        <f>IFERROR(VLOOKUP(D11,'7月'!$H$3:$V$40,10,FALSE)&amp;"","")</f>
        <v/>
      </c>
      <c r="AL11" s="222" t="str">
        <f>IFERROR(VLOOKUP(D11,'7月'!$H$3:$V$40,11,FALSE)&amp;"","")</f>
        <v/>
      </c>
      <c r="AM11" s="222">
        <f>IFERROR(VLOOKUP(D11,'7月'!$H$3:$V$40,13,FALSE),0)</f>
        <v>0</v>
      </c>
      <c r="AN11" s="448">
        <f t="shared" si="3"/>
        <v>1</v>
      </c>
      <c r="AO11" s="447" t="str">
        <f>IFERROR(VLOOKUP(D11,'8月'!$H$3:$V$50,6,FALSE)&amp;"","")</f>
        <v>106</v>
      </c>
      <c r="AP11" s="222" t="str">
        <f>IFERROR(VLOOKUP(D11,'8月'!$H$3:$V$50,3,FALSE)&amp;"","")</f>
        <v>26</v>
      </c>
      <c r="AQ11" s="222" t="str">
        <f>IFERROR(VLOOKUP(D11,'8月'!$H$3:$V$50,7,FALSE)&amp;"","")</f>
        <v>80</v>
      </c>
      <c r="AR11" s="449" t="str">
        <f>IFERROR(VLOOKUP(D11,'8月'!$H$3:$V$50,9,FALSE)&amp;"","")</f>
        <v/>
      </c>
      <c r="AS11" s="449" t="str">
        <f>IFERROR(VLOOKUP(D11,'8月'!$H$3:$V$50,10,FALSE)&amp;"","")</f>
        <v/>
      </c>
      <c r="AT11" s="449" t="str">
        <f>IFERROR(VLOOKUP(D11,'8月'!$H$3:$V$50,11,FALSE)&amp;"","")</f>
        <v/>
      </c>
      <c r="AU11" s="222">
        <f>IFERROR(VLOOKUP(D11,'8月'!$H$3:$V$50,14,FALSE),0)</f>
        <v>1</v>
      </c>
      <c r="AV11" s="448">
        <f t="shared" si="4"/>
        <v>2</v>
      </c>
      <c r="AW11" s="447" t="str">
        <f>IFERROR(VLOOKUP(D11,'9月'!$H$3:$V$47,6,FALSE)&amp;"","")</f>
        <v>98</v>
      </c>
      <c r="AX11" s="222" t="str">
        <f>IFERROR(VLOOKUP(D11,'9月'!$H$3:$V$47,3,FALSE)&amp;"","")</f>
        <v>26</v>
      </c>
      <c r="AY11" s="222" t="str">
        <f>IFERROR(VLOOKUP(D11,'9月'!$H$3:$V$47,7,FALSE)&amp;"","")</f>
        <v>72</v>
      </c>
      <c r="AZ11" s="222" t="str">
        <f>IFERROR(VLOOKUP(D11,'9月'!$H$3:$V$47,9,FALSE)&amp;"","")</f>
        <v/>
      </c>
      <c r="BA11" s="449" t="str">
        <f>IFERROR(VLOOKUP(D11,'9月'!$H$3:$V$47,10,FALSE)&amp;"","")</f>
        <v/>
      </c>
      <c r="BB11" s="449" t="str">
        <f>IFERROR(VLOOKUP(D11,'9月'!$H$3:$V$47,11,FALSE)&amp;"","")</f>
        <v/>
      </c>
      <c r="BC11" s="222">
        <f>IFERROR(VLOOKUP(D11,'9月'!$H$3:$V$47,14,FALSE),0)</f>
        <v>11</v>
      </c>
      <c r="BD11" s="448">
        <f t="shared" si="5"/>
        <v>13</v>
      </c>
      <c r="BE11" s="447" t="str">
        <f>IFERROR(VLOOKUP(D11,'10月'!$H$3:$V$49,6,FALSE)&amp;"","")</f>
        <v>108</v>
      </c>
      <c r="BF11" s="222" t="str">
        <f>IFERROR(VLOOKUP(D11,'10月'!$H$3:$V$49,3,FALSE)&amp;"","")</f>
        <v>26</v>
      </c>
      <c r="BG11" s="222" t="str">
        <f>IFERROR(VLOOKUP(D11,'10月'!$H$3:$V$49,7,FALSE)&amp;"","")</f>
        <v>82</v>
      </c>
      <c r="BH11" s="222" t="str">
        <f>IFERROR(VLOOKUP(D11,'10月'!$H$3:$V$49,9,FALSE)&amp;"","")</f>
        <v/>
      </c>
      <c r="BI11" s="449" t="str">
        <f>IFERROR(VLOOKUP(D11,'10月'!$H$3:$V$49,10,FALSE)&amp;"","")</f>
        <v/>
      </c>
      <c r="BJ11" s="449" t="str">
        <f>IFERROR(VLOOKUP(D11,'10月'!$H$3:$V$49,11,FALSE)&amp;"","")</f>
        <v/>
      </c>
      <c r="BK11" s="222">
        <f>IFERROR(VLOOKUP(D11,'10月'!$H$3:$V$49,14,FALSE),0)</f>
        <v>1</v>
      </c>
      <c r="BL11" s="449">
        <f t="shared" si="6"/>
        <v>14</v>
      </c>
      <c r="BM11" s="647"/>
      <c r="BN11" s="230">
        <v>100</v>
      </c>
      <c r="BO11" s="934" t="s">
        <v>291</v>
      </c>
      <c r="BP11" s="934" t="s">
        <v>291</v>
      </c>
      <c r="BQ11" s="934" t="s">
        <v>291</v>
      </c>
      <c r="BR11" s="230">
        <v>106</v>
      </c>
      <c r="BS11" s="230">
        <v>98</v>
      </c>
      <c r="BT11" s="1487">
        <v>108</v>
      </c>
      <c r="BU11" s="243">
        <f t="shared" si="8"/>
        <v>103</v>
      </c>
      <c r="BV11" s="39">
        <f t="shared" si="10"/>
        <v>24.8</v>
      </c>
      <c r="BW11" s="239"/>
    </row>
    <row r="12" spans="1:77" s="21" customFormat="1" ht="19.5" customHeight="1">
      <c r="A12" s="36">
        <f t="shared" si="9"/>
        <v>9</v>
      </c>
      <c r="B12" s="421" t="s">
        <v>404</v>
      </c>
      <c r="C12" s="435" t="s">
        <v>365</v>
      </c>
      <c r="D12" s="423" t="s">
        <v>611</v>
      </c>
      <c r="E12" s="470" t="s">
        <v>546</v>
      </c>
      <c r="F12" s="465">
        <v>36</v>
      </c>
      <c r="G12" s="46"/>
      <c r="H12" s="45"/>
      <c r="I12" s="53">
        <f>IFERROR(VLOOKUP(D12,'4月修正'!$G$3:$S$53,7,FALSE),"")</f>
        <v>125</v>
      </c>
      <c r="J12" s="38">
        <f>IFERROR(VLOOKUP(D12,'4月修正'!$G$3:$S$53,2,FALSE),"")</f>
        <v>36</v>
      </c>
      <c r="K12" s="38" t="str">
        <f>IFERROR(VLOOKUP(D12,'4月修正'!$G$3:$S$53,8,FALSE)&amp;"","")</f>
        <v>89</v>
      </c>
      <c r="L12" s="38" t="str">
        <f>IFERROR(VLOOKUP(D12,'4月修正'!$G$3:$Q$53,9,FALSE)&amp;"","")</f>
        <v/>
      </c>
      <c r="M12" s="38" t="str">
        <f>IFERROR(VLOOKUP(D12,'4月修正'!$G$3:$Q$53,10,FALSE)&amp;"","")</f>
        <v/>
      </c>
      <c r="N12" s="38" t="str">
        <f>IFERROR(VLOOKUP(D12,'4月修正'!$G$3:$Q$53,11,FALSE)&amp;"","")</f>
        <v/>
      </c>
      <c r="O12" s="38">
        <f>IFERROR(VLOOKUP(D12,'4月修正'!$G$3:$S$53,13,FALSE),0)</f>
        <v>1</v>
      </c>
      <c r="P12" s="445">
        <f t="shared" si="0"/>
        <v>1</v>
      </c>
      <c r="Q12" s="443" t="str">
        <f>IFERROR(VLOOKUP(D12,'5月'!$H$3:$W$51,7,FALSE)&amp;"","")</f>
        <v>117</v>
      </c>
      <c r="R12" s="446" t="str">
        <f>IFERROR(VLOOKUP(D12,'5月'!$H$3:$W$51,3,FALSE)&amp;"","")</f>
        <v>36</v>
      </c>
      <c r="S12" s="444" t="str">
        <f>IFERROR(VLOOKUP(D12,'5月'!$H$3:$W$51,8,FALSE)&amp;"","")</f>
        <v>81</v>
      </c>
      <c r="T12" s="444" t="str">
        <f>IFERROR(VLOOKUP(D12,'5月'!$H$3:$W$51,10,FALSE)&amp;"","")</f>
        <v/>
      </c>
      <c r="U12" s="444" t="str">
        <f>IFERROR(VLOOKUP(D12,'5月'!$H$3:$W$51,11,FALSE)&amp;"","")</f>
        <v/>
      </c>
      <c r="V12" s="444" t="str">
        <f>IFERROR(VLOOKUP(D12,'5月'!$H$3:$W$51,12,FALSE)&amp;"","")</f>
        <v/>
      </c>
      <c r="W12" s="444">
        <f>IFERROR(VLOOKUP(D12,'5月'!$H$3:$W$51,14,FALSE),0)</f>
        <v>1</v>
      </c>
      <c r="X12" s="445">
        <f t="shared" si="1"/>
        <v>2</v>
      </c>
      <c r="Y12" s="447" t="str">
        <f>IFERROR(VLOOKUP(D12,'6月'!$H$3:$V$55,6,FALSE)&amp;"","")</f>
        <v>114</v>
      </c>
      <c r="Z12" s="222" t="str">
        <f>IFERROR(VLOOKUP(D12,'6月'!$H$3:$V$55,3,FALSE)&amp;"","")</f>
        <v>36</v>
      </c>
      <c r="AA12" s="222" t="str">
        <f>IFERROR(VLOOKUP(D12,'6月'!$H$3:$V$55,7,FALSE)&amp;"","")</f>
        <v>78</v>
      </c>
      <c r="AB12" s="222" t="str">
        <f>IFERROR(VLOOKUP(D12,'6月'!$H$3:$V$55,9,FALSE)&amp;"","")</f>
        <v/>
      </c>
      <c r="AC12" s="222" t="str">
        <f>IFERROR(VLOOKUP(D12,'6月'!$H$3:$V$55,10,FALSE)&amp;"","")</f>
        <v/>
      </c>
      <c r="AD12" s="222" t="str">
        <f>IFERROR(VLOOKUP(D12,'6月'!$H$3:$V$55,11,FALSE)&amp;"","")</f>
        <v>B17</v>
      </c>
      <c r="AE12" s="222">
        <f>IFERROR(VLOOKUP(D12,'6月'!$H$3:$V$55,13,FALSE),0)</f>
        <v>1</v>
      </c>
      <c r="AF12" s="448">
        <f t="shared" si="2"/>
        <v>3</v>
      </c>
      <c r="AG12" s="447" t="str">
        <f>IFERROR(VLOOKUP(D12,'7月'!$H$3:$V$40,6,FALSE)&amp;"","")</f>
        <v>116</v>
      </c>
      <c r="AH12" s="222" t="str">
        <f>IFERROR(VLOOKUP(D12,'7月'!$H$3:$V$40,3,FALSE)&amp;"","")</f>
        <v>36</v>
      </c>
      <c r="AI12" s="222" t="str">
        <f>IFERROR(VLOOKUP(D12,'7月'!$H$3:$V$40,7,FALSE)&amp;"","")</f>
        <v>80</v>
      </c>
      <c r="AJ12" s="222" t="str">
        <f>IFERROR(VLOOKUP(D12,'7月'!$H$3:$V$40,9,FALSE)&amp;"","")</f>
        <v/>
      </c>
      <c r="AK12" s="222" t="str">
        <f>IFERROR(VLOOKUP(D12,'7月'!$H$3:$V$40,10,FALSE)&amp;"","")</f>
        <v/>
      </c>
      <c r="AL12" s="222" t="str">
        <f>IFERROR(VLOOKUP(D12,'7月'!$H$3:$V$40,11,FALSE)&amp;"","")</f>
        <v/>
      </c>
      <c r="AM12" s="222">
        <f>IFERROR(VLOOKUP(D12,'7月'!$H$3:$V$40,13,FALSE),0)</f>
        <v>1</v>
      </c>
      <c r="AN12" s="448">
        <f t="shared" si="3"/>
        <v>4</v>
      </c>
      <c r="AO12" s="447" t="str">
        <f>IFERROR(VLOOKUP(D12,'8月'!$H$3:$V$50,6,FALSE)&amp;"","")</f>
        <v/>
      </c>
      <c r="AP12" s="222" t="str">
        <f>IFERROR(VLOOKUP(D12,'8月'!$H$3:$V$50,3,FALSE)&amp;"","")</f>
        <v/>
      </c>
      <c r="AQ12" s="222" t="str">
        <f>IFERROR(VLOOKUP(D12,'8月'!$H$3:$V$50,7,FALSE)&amp;"","")</f>
        <v/>
      </c>
      <c r="AR12" s="449" t="str">
        <f>IFERROR(VLOOKUP(D12,'8月'!$H$3:$V$50,9,FALSE)&amp;"","")</f>
        <v/>
      </c>
      <c r="AS12" s="449" t="str">
        <f>IFERROR(VLOOKUP(D12,'8月'!$H$3:$V$50,10,FALSE)&amp;"","")</f>
        <v/>
      </c>
      <c r="AT12" s="449" t="str">
        <f>IFERROR(VLOOKUP(D12,'8月'!$H$3:$V$50,11,FALSE)&amp;"","")</f>
        <v/>
      </c>
      <c r="AU12" s="222">
        <f>IFERROR(VLOOKUP(D12,'8月'!$H$3:$V$50,14,FALSE),0)</f>
        <v>0</v>
      </c>
      <c r="AV12" s="448">
        <f t="shared" si="4"/>
        <v>4</v>
      </c>
      <c r="AW12" s="447" t="str">
        <f>IFERROR(VLOOKUP(D12,'9月'!$H$3:$V$47,6,FALSE)&amp;"","")</f>
        <v>113</v>
      </c>
      <c r="AX12" s="222" t="str">
        <f>IFERROR(VLOOKUP(D12,'9月'!$H$3:$V$47,3,FALSE)&amp;"","")</f>
        <v>36</v>
      </c>
      <c r="AY12" s="222" t="str">
        <f>IFERROR(VLOOKUP(D12,'9月'!$H$3:$V$47,7,FALSE)&amp;"","")</f>
        <v>77</v>
      </c>
      <c r="AZ12" s="222" t="str">
        <f>IFERROR(VLOOKUP(D12,'9月'!$H$3:$V$47,9,FALSE)&amp;"","")</f>
        <v/>
      </c>
      <c r="BA12" s="449" t="str">
        <f>IFERROR(VLOOKUP(D12,'9月'!$H$3:$V$47,10,FALSE)&amp;"","")</f>
        <v/>
      </c>
      <c r="BB12" s="449" t="str">
        <f>IFERROR(VLOOKUP(D12,'9月'!$H$3:$V$47,11,FALSE)&amp;"","")</f>
        <v/>
      </c>
      <c r="BC12" s="222">
        <f>IFERROR(VLOOKUP(D12,'9月'!$H$3:$V$47,14,FALSE),0)</f>
        <v>1</v>
      </c>
      <c r="BD12" s="448">
        <f t="shared" si="5"/>
        <v>5</v>
      </c>
      <c r="BE12" s="447" t="str">
        <f>IFERROR(VLOOKUP(D12,'10月'!$H$3:$V$49,6,FALSE)&amp;"","")</f>
        <v>111</v>
      </c>
      <c r="BF12" s="222" t="str">
        <f>IFERROR(VLOOKUP(D12,'10月'!$H$3:$V$49,3,FALSE)&amp;"","")</f>
        <v>36</v>
      </c>
      <c r="BG12" s="222" t="str">
        <f>IFERROR(VLOOKUP(D12,'10月'!$H$3:$V$49,7,FALSE)&amp;"","")</f>
        <v>75</v>
      </c>
      <c r="BH12" s="222" t="str">
        <f>IFERROR(VLOOKUP(D12,'10月'!$H$3:$V$49,9,FALSE)&amp;"","")</f>
        <v/>
      </c>
      <c r="BI12" s="449" t="str">
        <f>IFERROR(VLOOKUP(D12,'10月'!$H$3:$V$49,10,FALSE)&amp;"","")</f>
        <v/>
      </c>
      <c r="BJ12" s="449" t="str">
        <f>IFERROR(VLOOKUP(D12,'10月'!$H$3:$V$49,11,FALSE)&amp;"","")</f>
        <v/>
      </c>
      <c r="BK12" s="222">
        <f>IFERROR(VLOOKUP(D12,'10月'!$H$3:$V$49,14,FALSE),0)</f>
        <v>12</v>
      </c>
      <c r="BL12" s="449">
        <f t="shared" si="6"/>
        <v>17</v>
      </c>
      <c r="BM12" s="647"/>
      <c r="BN12" s="230">
        <v>125</v>
      </c>
      <c r="BO12" s="934">
        <v>117</v>
      </c>
      <c r="BP12" s="934">
        <v>114</v>
      </c>
      <c r="BQ12" s="934">
        <v>116</v>
      </c>
      <c r="BR12" s="1227" t="s">
        <v>291</v>
      </c>
      <c r="BS12" s="230">
        <v>113</v>
      </c>
      <c r="BT12" s="1487">
        <v>111</v>
      </c>
      <c r="BU12" s="243">
        <f t="shared" si="8"/>
        <v>116</v>
      </c>
      <c r="BV12" s="39">
        <f t="shared" si="10"/>
        <v>35.200000000000003</v>
      </c>
      <c r="BW12" s="239"/>
    </row>
    <row r="13" spans="1:77" s="21" customFormat="1" ht="19.5" customHeight="1">
      <c r="A13" s="36">
        <f t="shared" si="9"/>
        <v>10</v>
      </c>
      <c r="B13" s="421" t="s">
        <v>431</v>
      </c>
      <c r="C13" s="435" t="s">
        <v>339</v>
      </c>
      <c r="D13" s="423" t="s">
        <v>133</v>
      </c>
      <c r="E13" s="468" t="s">
        <v>60</v>
      </c>
      <c r="F13" s="465">
        <v>27</v>
      </c>
      <c r="G13" s="46"/>
      <c r="H13" s="645"/>
      <c r="I13" s="53" t="str">
        <f>IFERROR(VLOOKUP(D13,'4月修正'!$G$3:$S$53,7,FALSE),"")</f>
        <v/>
      </c>
      <c r="J13" s="38" t="str">
        <f>IFERROR(VLOOKUP(D13,'4月修正'!$G$3:$S$53,2,FALSE),"")</f>
        <v/>
      </c>
      <c r="K13" s="38" t="str">
        <f>IFERROR(VLOOKUP(D13,'4月修正'!$G$3:$S$53,8,FALSE)&amp;"","")</f>
        <v/>
      </c>
      <c r="L13" s="38" t="str">
        <f>IFERROR(VLOOKUP(D13,'4月修正'!$G$3:$Q$53,9,FALSE)&amp;"","")</f>
        <v/>
      </c>
      <c r="M13" s="38" t="str">
        <f>IFERROR(VLOOKUP(D13,'4月修正'!$G$3:$Q$53,10,FALSE)&amp;"","")</f>
        <v/>
      </c>
      <c r="N13" s="38" t="str">
        <f>IFERROR(VLOOKUP(D13,'4月修正'!$G$3:$Q$53,11,FALSE)&amp;"","")</f>
        <v/>
      </c>
      <c r="O13" s="38">
        <f>IFERROR(VLOOKUP(D13,'4月修正'!$G$3:$S$53,13,FALSE),0)</f>
        <v>0</v>
      </c>
      <c r="P13" s="445">
        <f t="shared" si="0"/>
        <v>0</v>
      </c>
      <c r="Q13" s="443" t="str">
        <f>IFERROR(VLOOKUP(D13,'5月'!$H$3:$W$51,7,FALSE)&amp;"","")</f>
        <v/>
      </c>
      <c r="R13" s="446" t="str">
        <f>IFERROR(VLOOKUP(D13,'5月'!$H$3:$W$51,3,FALSE)&amp;"","")</f>
        <v/>
      </c>
      <c r="S13" s="444" t="str">
        <f>IFERROR(VLOOKUP(D13,'5月'!$H$3:$W$51,8,FALSE)&amp;"","")</f>
        <v/>
      </c>
      <c r="T13" s="444" t="str">
        <f>IFERROR(VLOOKUP(D13,'5月'!$H$3:$W$51,10,FALSE)&amp;"","")</f>
        <v/>
      </c>
      <c r="U13" s="444" t="str">
        <f>IFERROR(VLOOKUP(D13,'5月'!$H$3:$W$51,11,FALSE)&amp;"","")</f>
        <v/>
      </c>
      <c r="V13" s="444" t="str">
        <f>IFERROR(VLOOKUP(D13,'5月'!$H$3:$W$51,12,FALSE)&amp;"","")</f>
        <v/>
      </c>
      <c r="W13" s="444">
        <f>IFERROR(VLOOKUP(D13,'5月'!$H$3:$W$51,14,FALSE),0)</f>
        <v>0</v>
      </c>
      <c r="X13" s="445">
        <f t="shared" si="1"/>
        <v>0</v>
      </c>
      <c r="Y13" s="447" t="str">
        <f>IFERROR(VLOOKUP(D13,'6月'!$H$3:$V$55,6,FALSE)&amp;"","")</f>
        <v>99</v>
      </c>
      <c r="Z13" s="222" t="str">
        <f>IFERROR(VLOOKUP(D13,'6月'!$H$3:$V$55,3,FALSE)&amp;"","")</f>
        <v>26.88</v>
      </c>
      <c r="AA13" s="222" t="str">
        <f>IFERROR(VLOOKUP(D13,'6月'!$H$3:$V$55,7,FALSE)&amp;"","")</f>
        <v>72.12</v>
      </c>
      <c r="AB13" s="222" t="str">
        <f>IFERROR(VLOOKUP(D13,'6月'!$H$3:$V$55,9,FALSE)&amp;"","")</f>
        <v/>
      </c>
      <c r="AC13" s="222" t="str">
        <f>IFERROR(VLOOKUP(D13,'6月'!$H$3:$V$55,10,FALSE)&amp;"","")</f>
        <v/>
      </c>
      <c r="AD13" s="222" t="str">
        <f>IFERROR(VLOOKUP(D13,'6月'!$H$3:$V$55,11,FALSE)&amp;"","")</f>
        <v/>
      </c>
      <c r="AE13" s="222">
        <f>IFERROR(VLOOKUP(D13,'6月'!$H$3:$V$55,13,FALSE),0)</f>
        <v>9</v>
      </c>
      <c r="AF13" s="448">
        <f t="shared" si="2"/>
        <v>9</v>
      </c>
      <c r="AG13" s="447" t="str">
        <f>IFERROR(VLOOKUP(D13,'7月'!$H$3:$V$40,6,FALSE)&amp;"","")</f>
        <v>108</v>
      </c>
      <c r="AH13" s="222" t="str">
        <f>IFERROR(VLOOKUP(D13,'7月'!$H$3:$V$40,3,FALSE)&amp;"","")</f>
        <v>27</v>
      </c>
      <c r="AI13" s="222" t="str">
        <f>IFERROR(VLOOKUP(D13,'7月'!$H$3:$V$40,7,FALSE)&amp;"","")</f>
        <v>81</v>
      </c>
      <c r="AJ13" s="222" t="str">
        <f>IFERROR(VLOOKUP(D13,'7月'!$H$3:$V$40,9,FALSE)&amp;"","")</f>
        <v/>
      </c>
      <c r="AK13" s="222" t="str">
        <f>IFERROR(VLOOKUP(D13,'7月'!$H$3:$V$40,10,FALSE)&amp;"","")</f>
        <v/>
      </c>
      <c r="AL13" s="222" t="str">
        <f>IFERROR(VLOOKUP(D13,'7月'!$H$3:$V$40,11,FALSE)&amp;"","")</f>
        <v/>
      </c>
      <c r="AM13" s="222">
        <f>IFERROR(VLOOKUP(D13,'7月'!$H$3:$V$40,13,FALSE),0)</f>
        <v>1</v>
      </c>
      <c r="AN13" s="448">
        <f t="shared" si="3"/>
        <v>10</v>
      </c>
      <c r="AO13" s="447" t="str">
        <f>IFERROR(VLOOKUP(D13,'8月'!$H$3:$V$50,6,FALSE)&amp;"","")</f>
        <v>107</v>
      </c>
      <c r="AP13" s="222" t="str">
        <f>IFERROR(VLOOKUP(D13,'8月'!$H$3:$V$50,3,FALSE)&amp;"","")</f>
        <v>27</v>
      </c>
      <c r="AQ13" s="222" t="str">
        <f>IFERROR(VLOOKUP(D13,'8月'!$H$3:$V$50,7,FALSE)&amp;"","")</f>
        <v>80</v>
      </c>
      <c r="AR13" s="449" t="str">
        <f>IFERROR(VLOOKUP(D13,'8月'!$H$3:$V$50,9,FALSE)&amp;"","")</f>
        <v>14</v>
      </c>
      <c r="AS13" s="449" t="str">
        <f>IFERROR(VLOOKUP(D13,'8月'!$H$3:$V$50,10,FALSE)&amp;"","")</f>
        <v>14</v>
      </c>
      <c r="AT13" s="449" t="str">
        <f>IFERROR(VLOOKUP(D13,'8月'!$H$3:$V$50,11,FALSE)&amp;"","")</f>
        <v/>
      </c>
      <c r="AU13" s="222">
        <f>IFERROR(VLOOKUP(D13,'8月'!$H$3:$V$50,14,FALSE),0)</f>
        <v>1</v>
      </c>
      <c r="AV13" s="448">
        <f t="shared" si="4"/>
        <v>11</v>
      </c>
      <c r="AW13" s="447" t="str">
        <f>IFERROR(VLOOKUP(D13,'9月'!$H$3:$V$47,6,FALSE)&amp;"","")</f>
        <v/>
      </c>
      <c r="AX13" s="222" t="str">
        <f>IFERROR(VLOOKUP(D13,'9月'!$H$3:$V$47,3,FALSE)&amp;"","")</f>
        <v/>
      </c>
      <c r="AY13" s="222" t="str">
        <f>IFERROR(VLOOKUP(D13,'9月'!$H$3:$V$47,7,FALSE)&amp;"","")</f>
        <v/>
      </c>
      <c r="AZ13" s="222" t="str">
        <f>IFERROR(VLOOKUP(D13,'9月'!$H$3:$V$47,9,FALSE)&amp;"","")</f>
        <v/>
      </c>
      <c r="BA13" s="449" t="str">
        <f>IFERROR(VLOOKUP(D13,'9月'!$H$3:$V$47,10,FALSE)&amp;"","")</f>
        <v/>
      </c>
      <c r="BB13" s="449" t="str">
        <f>IFERROR(VLOOKUP(D13,'9月'!$H$3:$V$47,11,FALSE)&amp;"","")</f>
        <v/>
      </c>
      <c r="BC13" s="222">
        <f>IFERROR(VLOOKUP(D13,'9月'!$H$3:$V$47,14,FALSE),0)</f>
        <v>0</v>
      </c>
      <c r="BD13" s="448">
        <f t="shared" si="5"/>
        <v>11</v>
      </c>
      <c r="BE13" s="447" t="str">
        <f>IFERROR(VLOOKUP(D13,'10月'!$H$3:$V$49,6,FALSE)&amp;"","")</f>
        <v>109</v>
      </c>
      <c r="BF13" s="222" t="str">
        <f>IFERROR(VLOOKUP(D13,'10月'!$H$3:$V$49,3,FALSE)&amp;"","")</f>
        <v>27</v>
      </c>
      <c r="BG13" s="222" t="str">
        <f>IFERROR(VLOOKUP(D13,'10月'!$H$3:$V$49,7,FALSE)&amp;"","")</f>
        <v>82</v>
      </c>
      <c r="BH13" s="222"/>
      <c r="BI13" s="449" t="str">
        <f>IFERROR(VLOOKUP(D13,'10月'!$H$3:$V$49,10,FALSE)&amp;"","")</f>
        <v/>
      </c>
      <c r="BJ13" s="449" t="str">
        <f>IFERROR(VLOOKUP(D13,'10月'!$H$3:$V$49,11,FALSE)&amp;"","")</f>
        <v/>
      </c>
      <c r="BK13" s="222">
        <f>IFERROR(VLOOKUP(D13,'10月'!$H$3:$V$49,14,FALSE),0)</f>
        <v>1</v>
      </c>
      <c r="BL13" s="449">
        <f t="shared" si="6"/>
        <v>12</v>
      </c>
      <c r="BM13" s="647"/>
      <c r="BN13" s="230" t="s">
        <v>291</v>
      </c>
      <c r="BO13" s="934" t="s">
        <v>291</v>
      </c>
      <c r="BP13" s="934">
        <v>99</v>
      </c>
      <c r="BQ13" s="934">
        <v>108</v>
      </c>
      <c r="BR13" s="230">
        <v>107</v>
      </c>
      <c r="BS13" s="230" t="s">
        <v>291</v>
      </c>
      <c r="BT13" s="1487">
        <v>109</v>
      </c>
      <c r="BU13" s="243">
        <f t="shared" si="8"/>
        <v>105.75</v>
      </c>
      <c r="BV13" s="39">
        <f t="shared" ref="BV13:BV35" si="11">IFERROR(((BU13-72)*0.8),"-")</f>
        <v>27</v>
      </c>
      <c r="BW13" s="239"/>
    </row>
    <row r="14" spans="1:77" s="21" customFormat="1" ht="19.5" customHeight="1">
      <c r="A14" s="36">
        <f t="shared" si="9"/>
        <v>11</v>
      </c>
      <c r="B14" s="614" t="s">
        <v>579</v>
      </c>
      <c r="C14" s="614" t="s">
        <v>580</v>
      </c>
      <c r="D14" s="622" t="s">
        <v>581</v>
      </c>
      <c r="E14" s="622" t="s">
        <v>60</v>
      </c>
      <c r="F14" s="615" t="s">
        <v>839</v>
      </c>
      <c r="G14" s="38" t="s">
        <v>718</v>
      </c>
      <c r="H14" s="645"/>
      <c r="I14" s="53" t="str">
        <f>IFERROR(VLOOKUP(D14,'4月修正'!$G$3:$S$53,7,FALSE),"")</f>
        <v/>
      </c>
      <c r="J14" s="38" t="str">
        <f>IFERROR(VLOOKUP(D14,'4月修正'!$G$3:$S$53,2,FALSE),"")</f>
        <v/>
      </c>
      <c r="K14" s="38" t="str">
        <f>IFERROR(VLOOKUP(D14,'4月修正'!$G$3:$S$53,8,FALSE)&amp;"","")</f>
        <v/>
      </c>
      <c r="L14" s="38" t="str">
        <f>IFERROR(VLOOKUP(D14,'4月修正'!$G$3:$Q$53,9,FALSE)&amp;"","")</f>
        <v/>
      </c>
      <c r="M14" s="38" t="str">
        <f>IFERROR(VLOOKUP(D14,'4月修正'!$G$3:$Q$53,10,FALSE)&amp;"","")</f>
        <v/>
      </c>
      <c r="N14" s="617"/>
      <c r="O14" s="38">
        <f>IFERROR(VLOOKUP(D14,'4月修正'!$G$3:$S$53,13,FALSE),0)</f>
        <v>0</v>
      </c>
      <c r="P14" s="445">
        <f t="shared" ref="P14" si="12">O14</f>
        <v>0</v>
      </c>
      <c r="Q14" s="443" t="str">
        <f>IFERROR(VLOOKUP(D14,'5月'!$H$3:$W$51,7,FALSE)&amp;"","")</f>
        <v>95</v>
      </c>
      <c r="R14" s="446" t="str">
        <f>IFERROR(VLOOKUP(D14,'5月'!$H$3:$W$51,3,FALSE)&amp;"","")</f>
        <v>New-2</v>
      </c>
      <c r="S14" s="444" t="str">
        <f>IFERROR(VLOOKUP(D14,'5月'!$H$3:$W$51,8,FALSE)&amp;"","")</f>
        <v/>
      </c>
      <c r="T14" s="444" t="str">
        <f>IFERROR(VLOOKUP(D14,'5月'!$H$3:$W$51,10,FALSE)&amp;"","")</f>
        <v/>
      </c>
      <c r="U14" s="444" t="str">
        <f>IFERROR(VLOOKUP(D14,'5月'!$H$3:$W$51,11,FALSE)&amp;"","")</f>
        <v/>
      </c>
      <c r="V14" s="444" t="str">
        <f>IFERROR(VLOOKUP(D14,'5月'!$H$3:$W$51,12,FALSE)&amp;"","")</f>
        <v/>
      </c>
      <c r="W14" s="444">
        <f>IFERROR(VLOOKUP(D14,'5月'!$H$3:$W$51,14,FALSE),0)</f>
        <v>1</v>
      </c>
      <c r="X14" s="445">
        <f t="shared" si="1"/>
        <v>1</v>
      </c>
      <c r="Y14" s="447" t="str">
        <f>IFERROR(VLOOKUP(D14,'6月'!$H$3:$V$55,6,FALSE)&amp;"","")</f>
        <v/>
      </c>
      <c r="Z14" s="222" t="str">
        <f>IFERROR(VLOOKUP(D14,'6月'!$H$3:$V$55,3,FALSE)&amp;"","")</f>
        <v/>
      </c>
      <c r="AA14" s="222" t="str">
        <f>IFERROR(VLOOKUP(D14,'6月'!$H$3:$V$55,7,FALSE)&amp;"","")</f>
        <v/>
      </c>
      <c r="AB14" s="222" t="str">
        <f>IFERROR(VLOOKUP(D14,'6月'!$H$3:$V$55,9,FALSE)&amp;"","")</f>
        <v/>
      </c>
      <c r="AC14" s="222" t="str">
        <f>IFERROR(VLOOKUP(D14,'6月'!$H$3:$V$55,10,FALSE)&amp;"","")</f>
        <v/>
      </c>
      <c r="AD14" s="222" t="str">
        <f>IFERROR(VLOOKUP(D14,'6月'!$H$3:$V$55,11,FALSE)&amp;"","")</f>
        <v/>
      </c>
      <c r="AE14" s="222">
        <f>IFERROR(VLOOKUP(D14,'6月'!$H$3:$V$55,13,FALSE),0)</f>
        <v>0</v>
      </c>
      <c r="AF14" s="448">
        <f t="shared" ref="AF14:AF24" si="13">IFERROR(AE14+X14,0)</f>
        <v>1</v>
      </c>
      <c r="AG14" s="447" t="str">
        <f>IFERROR(VLOOKUP(D14,'7月'!$H$3:$V$40,6,FALSE)&amp;"","")</f>
        <v>89</v>
      </c>
      <c r="AH14" s="222" t="str">
        <f>IFERROR(VLOOKUP(D14,'7月'!$H$3:$V$40,3,FALSE)&amp;"","")</f>
        <v>10</v>
      </c>
      <c r="AI14" s="222" t="str">
        <f>IFERROR(VLOOKUP(D14,'7月'!$H$3:$V$40,7,FALSE)&amp;"","")</f>
        <v>79</v>
      </c>
      <c r="AJ14" s="618"/>
      <c r="AK14" s="618"/>
      <c r="AL14" s="618"/>
      <c r="AM14" s="222">
        <f>IFERROR(VLOOKUP(D14,'7月'!$H$3:$V$40,13,FALSE),0)</f>
        <v>1</v>
      </c>
      <c r="AN14" s="448">
        <f t="shared" ref="AN14:AN24" si="14">IFERROR(AF14+AM14,0)</f>
        <v>2</v>
      </c>
      <c r="AO14" s="447" t="str">
        <f>IFERROR(VLOOKUP(D14,'8月'!$H$3:$V$50,6,FALSE)&amp;"","")</f>
        <v>83</v>
      </c>
      <c r="AP14" s="222" t="str">
        <f>IFERROR(VLOOKUP(D14,'8月'!$H$3:$V$50,3,FALSE)&amp;"","")</f>
        <v>10</v>
      </c>
      <c r="AQ14" s="222" t="str">
        <f>IFERROR(VLOOKUP(D14,'8月'!$H$3:$V$50,7,FALSE)&amp;"","")</f>
        <v>73</v>
      </c>
      <c r="AR14" s="449" t="str">
        <f>IFERROR(VLOOKUP(D14,'8月'!$H$3:$V$50,9,FALSE)&amp;"","")</f>
        <v/>
      </c>
      <c r="AS14" s="449" t="str">
        <f>IFERROR(VLOOKUP(D14,'8月'!$H$3:$V$50,10,FALSE)&amp;"","")</f>
        <v/>
      </c>
      <c r="AT14" s="449" t="str">
        <f>IFERROR(VLOOKUP(D14,'8月'!$H$3:$V$50,11,FALSE)&amp;"","")</f>
        <v/>
      </c>
      <c r="AU14" s="222">
        <f>IFERROR(VLOOKUP(D14,'8月'!$H$3:$V$50,14,FALSE),0)</f>
        <v>6</v>
      </c>
      <c r="AV14" s="448">
        <f t="shared" ref="AV14" si="15">IFERROR(AN14+AU14,0)</f>
        <v>8</v>
      </c>
      <c r="AW14" s="447" t="str">
        <f>IFERROR(VLOOKUP(D14,'9月'!$H$3:$V$47,6,FALSE)&amp;"","")</f>
        <v>94</v>
      </c>
      <c r="AX14" s="222" t="str">
        <f>IFERROR(VLOOKUP(D14,'9月'!$H$3:$V$47,3,FALSE)&amp;"","")</f>
        <v>10</v>
      </c>
      <c r="AY14" s="222" t="str">
        <f>IFERROR(VLOOKUP(D14,'9月'!$H$3:$V$47,7,FALSE)&amp;"","")</f>
        <v>84</v>
      </c>
      <c r="AZ14" s="222" t="str">
        <f>IFERROR(VLOOKUP(D14,'9月'!$H$3:$V$47,9,FALSE)&amp;"","")</f>
        <v>5,9</v>
      </c>
      <c r="BA14" s="449" t="str">
        <f>IFERROR(VLOOKUP(D14,'9月'!$H$3:$V$47,10,FALSE)&amp;"","")</f>
        <v/>
      </c>
      <c r="BB14" s="449" t="str">
        <f>IFERROR(VLOOKUP(D14,'9月'!$H$3:$V$47,11,FALSE)&amp;"","")</f>
        <v/>
      </c>
      <c r="BC14" s="222">
        <f>IFERROR(VLOOKUP(D14,'9月'!$H$3:$V$47,14,FALSE),0)</f>
        <v>1</v>
      </c>
      <c r="BD14" s="448">
        <f t="shared" ref="BD14:BD15" si="16">IFERROR(AV14+BC14,0)</f>
        <v>9</v>
      </c>
      <c r="BE14" s="447"/>
      <c r="BF14" s="618"/>
      <c r="BG14" s="618"/>
      <c r="BH14" s="618"/>
      <c r="BI14" s="619"/>
      <c r="BJ14" s="619"/>
      <c r="BK14" s="222">
        <f>IFERROR(VLOOKUP(D14,'10月'!$H$3:$V$49,14,FALSE),0)</f>
        <v>0</v>
      </c>
      <c r="BL14" s="449">
        <f t="shared" ref="BL14" si="17">BD14+BK14</f>
        <v>9</v>
      </c>
      <c r="BM14" s="650"/>
      <c r="BN14" s="620"/>
      <c r="BO14" s="935">
        <v>95</v>
      </c>
      <c r="BP14" s="935"/>
      <c r="BQ14" s="935"/>
      <c r="BR14" s="1228"/>
      <c r="BS14" s="620">
        <v>94</v>
      </c>
      <c r="BT14" s="620"/>
      <c r="BU14" s="243">
        <f t="shared" ref="BU14" si="18">IFERROR(AVERAGE(BN14,BO14,BP14,BQ14,BR14,BS14,BT14),"-")</f>
        <v>94.5</v>
      </c>
      <c r="BV14" s="39">
        <f t="shared" ref="BV14" si="19">IFERROR(((BU14-72)*0.8),"-")</f>
        <v>18</v>
      </c>
      <c r="BW14" s="239"/>
    </row>
    <row r="15" spans="1:77" s="21" customFormat="1" ht="19.5" customHeight="1">
      <c r="A15" s="36">
        <f t="shared" si="9"/>
        <v>12</v>
      </c>
      <c r="B15" s="421" t="s">
        <v>432</v>
      </c>
      <c r="C15" s="435" t="s">
        <v>494</v>
      </c>
      <c r="D15" s="423" t="s">
        <v>612</v>
      </c>
      <c r="E15" s="468" t="s">
        <v>60</v>
      </c>
      <c r="F15" s="465">
        <v>36</v>
      </c>
      <c r="G15" s="46"/>
      <c r="H15" s="645"/>
      <c r="I15" s="53" t="str">
        <f>IFERROR(VLOOKUP(D15,'4月修正'!$G$3:$S$53,7,FALSE),"")</f>
        <v/>
      </c>
      <c r="J15" s="38" t="str">
        <f>IFERROR(VLOOKUP(D15,'4月修正'!$G$3:$S$53,2,FALSE),"")</f>
        <v/>
      </c>
      <c r="K15" s="38" t="str">
        <f>IFERROR(VLOOKUP(D15,'4月修正'!$G$3:$S$53,8,FALSE)&amp;"","")</f>
        <v/>
      </c>
      <c r="L15" s="38" t="str">
        <f>IFERROR(VLOOKUP(D15,'4月修正'!$G$3:$Q$53,9,FALSE)&amp;"","")</f>
        <v/>
      </c>
      <c r="M15" s="38" t="str">
        <f>IFERROR(VLOOKUP(D15,'4月修正'!$G$3:$Q$53,10,FALSE)&amp;"","")</f>
        <v/>
      </c>
      <c r="N15" s="38" t="str">
        <f>IFERROR(VLOOKUP(D15,'4月修正'!$G$3:$Q$53,11,FALSE)&amp;"","")</f>
        <v/>
      </c>
      <c r="O15" s="38">
        <f>IFERROR(VLOOKUP(D15,'4月修正'!$G$3:$S$53,13,FALSE),0)</f>
        <v>0</v>
      </c>
      <c r="P15" s="445">
        <f t="shared" si="0"/>
        <v>0</v>
      </c>
      <c r="Q15" s="443" t="str">
        <f>IFERROR(VLOOKUP(D15,'5月'!$H$3:$W$51,7,FALSE)&amp;"","")</f>
        <v>123</v>
      </c>
      <c r="R15" s="446" t="str">
        <f>IFERROR(VLOOKUP(D15,'5月'!$H$3:$W$51,3,FALSE)&amp;"","")</f>
        <v>36</v>
      </c>
      <c r="S15" s="444" t="str">
        <f>IFERROR(VLOOKUP(D15,'5月'!$H$3:$W$51,8,FALSE)&amp;"","")</f>
        <v>87</v>
      </c>
      <c r="T15" s="444" t="str">
        <f>IFERROR(VLOOKUP(D15,'5月'!$H$3:$W$51,10,FALSE)&amp;"","")</f>
        <v/>
      </c>
      <c r="U15" s="444" t="str">
        <f>IFERROR(VLOOKUP(D15,'5月'!$H$3:$W$51,11,FALSE)&amp;"","")</f>
        <v/>
      </c>
      <c r="V15" s="444" t="str">
        <f>IFERROR(VLOOKUP(D15,'5月'!$H$3:$W$51,12,FALSE)&amp;"","")</f>
        <v/>
      </c>
      <c r="W15" s="444">
        <f>IFERROR(VLOOKUP(D15,'5月'!$H$3:$W$51,14,FALSE),0)</f>
        <v>1</v>
      </c>
      <c r="X15" s="445">
        <f t="shared" si="1"/>
        <v>1</v>
      </c>
      <c r="Y15" s="447" t="str">
        <f>IFERROR(VLOOKUP(D15,'6月'!$H$3:$V$55,6,FALSE)&amp;"","")</f>
        <v/>
      </c>
      <c r="Z15" s="222" t="str">
        <f>IFERROR(VLOOKUP(D15,'6月'!$H$3:$V$55,3,FALSE)&amp;"","")</f>
        <v/>
      </c>
      <c r="AA15" s="222" t="str">
        <f>IFERROR(VLOOKUP(D15,'6月'!$H$3:$V$55,7,FALSE)&amp;"","")</f>
        <v/>
      </c>
      <c r="AB15" s="222" t="str">
        <f>IFERROR(VLOOKUP(D15,'6月'!$H$3:$V$55,9,FALSE)&amp;"","")</f>
        <v/>
      </c>
      <c r="AC15" s="222" t="str">
        <f>IFERROR(VLOOKUP(D15,'6月'!$H$3:$V$55,10,FALSE)&amp;"","")</f>
        <v/>
      </c>
      <c r="AD15" s="222" t="str">
        <f>IFERROR(VLOOKUP(D15,'6月'!$H$3:$V$55,11,FALSE)&amp;"","")</f>
        <v/>
      </c>
      <c r="AE15" s="222">
        <f>IFERROR(VLOOKUP(D15,'6月'!$H$3:$V$55,13,FALSE),0)</f>
        <v>0</v>
      </c>
      <c r="AF15" s="448">
        <f t="shared" si="13"/>
        <v>1</v>
      </c>
      <c r="AG15" s="447" t="str">
        <f>IFERROR(VLOOKUP(D15,'7月'!$H$3:$V$40,6,FALSE)&amp;"","")</f>
        <v/>
      </c>
      <c r="AH15" s="222" t="str">
        <f>IFERROR(VLOOKUP(D15,'7月'!$H$3:$V$40,3,FALSE)&amp;"","")</f>
        <v/>
      </c>
      <c r="AI15" s="222" t="str">
        <f>IFERROR(VLOOKUP(D15,'7月'!$H$3:$V$40,7,FALSE)&amp;"","")</f>
        <v/>
      </c>
      <c r="AJ15" s="222" t="str">
        <f>IFERROR(VLOOKUP(D15,'7月'!$H$3:$V$40,9,FALSE)&amp;"","")</f>
        <v/>
      </c>
      <c r="AK15" s="222" t="str">
        <f>IFERROR(VLOOKUP(D15,'7月'!$H$3:$V$40,10,FALSE)&amp;"","")</f>
        <v/>
      </c>
      <c r="AL15" s="222" t="str">
        <f>IFERROR(VLOOKUP(D15,'7月'!$H$3:$V$40,11,FALSE)&amp;"","")</f>
        <v/>
      </c>
      <c r="AM15" s="222">
        <f>IFERROR(VLOOKUP(D15,'7月'!$H$3:$V$40,13,FALSE),0)</f>
        <v>0</v>
      </c>
      <c r="AN15" s="448">
        <f t="shared" si="14"/>
        <v>1</v>
      </c>
      <c r="AO15" s="447" t="str">
        <f>IFERROR(VLOOKUP(D15,'8月'!$H$3:$V$50,6,FALSE)&amp;"","")</f>
        <v/>
      </c>
      <c r="AP15" s="222" t="str">
        <f>IFERROR(VLOOKUP(D15,'8月'!$H$3:$V$50,3,FALSE)&amp;"","")</f>
        <v/>
      </c>
      <c r="AQ15" s="222" t="str">
        <f>IFERROR(VLOOKUP(D15,'8月'!$H$3:$V$50,7,FALSE)&amp;"","")</f>
        <v/>
      </c>
      <c r="AR15" s="449" t="str">
        <f>IFERROR(VLOOKUP(D15,'8月'!$H$3:$V$50,9,FALSE)&amp;"","")</f>
        <v/>
      </c>
      <c r="AS15" s="449" t="str">
        <f>IFERROR(VLOOKUP(D15,'8月'!$H$3:$V$50,10,FALSE)&amp;"","")</f>
        <v/>
      </c>
      <c r="AT15" s="449" t="str">
        <f>IFERROR(VLOOKUP(D15,'8月'!$H$3:$V$50,11,FALSE)&amp;"","")</f>
        <v/>
      </c>
      <c r="AU15" s="222">
        <f>IFERROR(VLOOKUP(D15,'8月'!$H$3:$V$50,14,FALSE),0)</f>
        <v>0</v>
      </c>
      <c r="AV15" s="448">
        <f t="shared" si="4"/>
        <v>1</v>
      </c>
      <c r="AW15" s="447" t="str">
        <f>IFERROR(VLOOKUP(D15,'9月'!$H$3:$V$47,6,FALSE)&amp;"","")</f>
        <v/>
      </c>
      <c r="AX15" s="222" t="str">
        <f>IFERROR(VLOOKUP(D15,'9月'!$H$3:$V$47,3,FALSE)&amp;"","")</f>
        <v/>
      </c>
      <c r="AY15" s="222" t="str">
        <f>IFERROR(VLOOKUP(D15,'9月'!$H$3:$V$47,7,FALSE)&amp;"","")</f>
        <v/>
      </c>
      <c r="AZ15" s="222" t="str">
        <f>IFERROR(VLOOKUP(D15,'9月'!$H$3:$V$47,9,FALSE)&amp;"","")</f>
        <v/>
      </c>
      <c r="BA15" s="449" t="str">
        <f>IFERROR(VLOOKUP(D15,'9月'!$H$3:$V$47,10,FALSE)&amp;"","")</f>
        <v/>
      </c>
      <c r="BB15" s="449" t="str">
        <f>IFERROR(VLOOKUP(D15,'9月'!$H$3:$V$47,11,FALSE)&amp;"","")</f>
        <v/>
      </c>
      <c r="BC15" s="222">
        <f>IFERROR(VLOOKUP(D15,'9月'!$H$3:$V$47,14,FALSE),0)</f>
        <v>0</v>
      </c>
      <c r="BD15" s="448">
        <f t="shared" si="16"/>
        <v>1</v>
      </c>
      <c r="BE15" s="447" t="str">
        <f>IFERROR(VLOOKUP(D15,'10月'!$H$3:$V$49,6,FALSE)&amp;"","")</f>
        <v/>
      </c>
      <c r="BF15" s="222" t="str">
        <f>IFERROR(VLOOKUP(D15,'10月'!$H$3:$V$49,3,FALSE)&amp;"","")</f>
        <v/>
      </c>
      <c r="BG15" s="222" t="str">
        <f>IFERROR(VLOOKUP(D15,'10月'!$H$3:$V$49,7,FALSE)&amp;"","")</f>
        <v/>
      </c>
      <c r="BH15" s="222" t="str">
        <f>IFERROR(VLOOKUP(D15,'10月'!$H$3:$V$49,9,FALSE)&amp;"","")</f>
        <v/>
      </c>
      <c r="BI15" s="449" t="str">
        <f>IFERROR(VLOOKUP(D15,'10月'!$H$3:$V$49,10,FALSE)&amp;"","")</f>
        <v/>
      </c>
      <c r="BJ15" s="449" t="str">
        <f>IFERROR(VLOOKUP(D15,'10月'!$H$3:$V$49,11,FALSE)&amp;"","")</f>
        <v/>
      </c>
      <c r="BK15" s="222">
        <f>IFERROR(VLOOKUP(D15,'10月'!$H$3:$V$49,14,FALSE),0)</f>
        <v>0</v>
      </c>
      <c r="BL15" s="449">
        <f t="shared" si="6"/>
        <v>1</v>
      </c>
      <c r="BM15" s="647"/>
      <c r="BN15" s="230" t="s">
        <v>291</v>
      </c>
      <c r="BO15" s="934">
        <v>123</v>
      </c>
      <c r="BP15" s="934" t="s">
        <v>291</v>
      </c>
      <c r="BQ15" s="934" t="s">
        <v>291</v>
      </c>
      <c r="BR15" s="1227" t="s">
        <v>291</v>
      </c>
      <c r="BS15" s="230" t="s">
        <v>291</v>
      </c>
      <c r="BT15" s="230" t="s">
        <v>291</v>
      </c>
      <c r="BU15" s="243">
        <f t="shared" si="8"/>
        <v>123</v>
      </c>
      <c r="BV15" s="39">
        <f>IFERROR(MIN(((BU15-72)*0.8),36),"-")</f>
        <v>36</v>
      </c>
      <c r="BW15" s="239"/>
    </row>
    <row r="16" spans="1:77" s="21" customFormat="1" ht="19.5" customHeight="1">
      <c r="A16" s="36">
        <f t="shared" si="9"/>
        <v>13</v>
      </c>
      <c r="B16" s="421" t="s">
        <v>433</v>
      </c>
      <c r="C16" s="435" t="s">
        <v>495</v>
      </c>
      <c r="D16" s="423" t="s">
        <v>613</v>
      </c>
      <c r="E16" s="468" t="s">
        <v>63</v>
      </c>
      <c r="F16" s="465">
        <v>26.628571428571433</v>
      </c>
      <c r="G16" s="49"/>
      <c r="H16" s="645"/>
      <c r="I16" s="53" t="str">
        <f>IFERROR(VLOOKUP(D16,'4月修正'!$G$3:$S$53,7,FALSE),"")</f>
        <v/>
      </c>
      <c r="J16" s="38" t="str">
        <f>IFERROR(VLOOKUP(D16,'4月修正'!$G$3:$S$53,2,FALSE),"")</f>
        <v/>
      </c>
      <c r="K16" s="38" t="str">
        <f>IFERROR(VLOOKUP(D16,'4月修正'!$G$3:$S$53,8,FALSE)&amp;"","")</f>
        <v/>
      </c>
      <c r="L16" s="38" t="str">
        <f>IFERROR(VLOOKUP(D16,'4月修正'!$G$3:$Q$53,9,FALSE)&amp;"","")</f>
        <v/>
      </c>
      <c r="M16" s="38" t="str">
        <f>IFERROR(VLOOKUP(D16,'4月修正'!$G$3:$Q$53,10,FALSE)&amp;"","")</f>
        <v/>
      </c>
      <c r="N16" s="38" t="str">
        <f>IFERROR(VLOOKUP(D16,'4月修正'!$G$3:$Q$53,11,FALSE)&amp;"","")</f>
        <v/>
      </c>
      <c r="O16" s="38">
        <f>IFERROR(VLOOKUP(D16,'4月修正'!$G$3:$S$53,13,FALSE),0)</f>
        <v>0</v>
      </c>
      <c r="P16" s="445">
        <f t="shared" si="0"/>
        <v>0</v>
      </c>
      <c r="Q16" s="443" t="str">
        <f>IFERROR(VLOOKUP(D16,'5月'!$H$3:$W$51,7,FALSE)&amp;"","")</f>
        <v>105</v>
      </c>
      <c r="R16" s="446" t="str">
        <f>IFERROR(VLOOKUP(D16,'5月'!$H$3:$W$51,3,FALSE)&amp;"","")</f>
        <v>27</v>
      </c>
      <c r="S16" s="444" t="str">
        <f>IFERROR(VLOOKUP(D16,'5月'!$H$3:$W$51,8,FALSE)&amp;"","")</f>
        <v>78</v>
      </c>
      <c r="T16" s="444" t="str">
        <f>IFERROR(VLOOKUP(D16,'5月'!$H$3:$W$51,10,FALSE)&amp;"","")</f>
        <v/>
      </c>
      <c r="U16" s="444" t="str">
        <f>IFERROR(VLOOKUP(D16,'5月'!$H$3:$W$51,11,FALSE)&amp;"","")</f>
        <v/>
      </c>
      <c r="V16" s="444" t="str">
        <f>IFERROR(VLOOKUP(D16,'5月'!$H$3:$W$51,12,FALSE)&amp;"","")</f>
        <v>L8</v>
      </c>
      <c r="W16" s="444">
        <f>IFERROR(VLOOKUP(D16,'5月'!$H$3:$W$51,14,FALSE),0)</f>
        <v>3</v>
      </c>
      <c r="X16" s="445">
        <f t="shared" si="1"/>
        <v>3</v>
      </c>
      <c r="Y16" s="447" t="str">
        <f>IFERROR(VLOOKUP(D16,'6月'!$H$3:$V$55,6,FALSE)&amp;"","")</f>
        <v>100</v>
      </c>
      <c r="Z16" s="222" t="str">
        <f>IFERROR(VLOOKUP(D16,'6月'!$H$3:$V$55,3,FALSE)&amp;"","")</f>
        <v>27</v>
      </c>
      <c r="AA16" s="222" t="str">
        <f>IFERROR(VLOOKUP(D16,'6月'!$H$3:$V$55,7,FALSE)&amp;"","")</f>
        <v>73</v>
      </c>
      <c r="AB16" s="222" t="str">
        <f>IFERROR(VLOOKUP(D16,'6月'!$H$3:$V$55,9,FALSE)&amp;"","")</f>
        <v/>
      </c>
      <c r="AC16" s="222" t="str">
        <f>IFERROR(VLOOKUP(D16,'6月'!$H$3:$V$55,10,FALSE)&amp;"","")</f>
        <v/>
      </c>
      <c r="AD16" s="222" t="str">
        <f>IFERROR(VLOOKUP(D16,'6月'!$H$3:$V$55,11,FALSE)&amp;"","")</f>
        <v/>
      </c>
      <c r="AE16" s="222">
        <f>IFERROR(VLOOKUP(D16,'6月'!$H$3:$V$55,13,FALSE),0)</f>
        <v>6</v>
      </c>
      <c r="AF16" s="448">
        <f t="shared" si="13"/>
        <v>9</v>
      </c>
      <c r="AG16" s="447" t="str">
        <f>IFERROR(VLOOKUP(D16,'7月'!$H$3:$V$40,6,FALSE)&amp;"","")</f>
        <v>106</v>
      </c>
      <c r="AH16" s="222" t="str">
        <f>IFERROR(VLOOKUP(D16,'7月'!$H$3:$V$40,3,FALSE)&amp;"","")</f>
        <v>27</v>
      </c>
      <c r="AI16" s="222" t="str">
        <f>IFERROR(VLOOKUP(D16,'7月'!$H$3:$V$40,7,FALSE)&amp;"","")</f>
        <v>79</v>
      </c>
      <c r="AJ16" s="222" t="str">
        <f>IFERROR(VLOOKUP(D16,'7月'!$H$3:$V$40,9,FALSE)&amp;"","")</f>
        <v/>
      </c>
      <c r="AK16" s="222" t="str">
        <f>IFERROR(VLOOKUP(D16,'7月'!$H$3:$V$40,10,FALSE)&amp;"","")</f>
        <v/>
      </c>
      <c r="AL16" s="222" t="str">
        <f>IFERROR(VLOOKUP(D16,'7月'!$H$3:$V$40,11,FALSE)&amp;"","")</f>
        <v/>
      </c>
      <c r="AM16" s="222">
        <f>IFERROR(VLOOKUP(D16,'7月'!$H$3:$V$40,13,FALSE),0)</f>
        <v>1</v>
      </c>
      <c r="AN16" s="448">
        <f t="shared" si="14"/>
        <v>10</v>
      </c>
      <c r="AO16" s="447" t="str">
        <f>IFERROR(VLOOKUP(D16,'8月'!$H$3:$V$50,6,FALSE)&amp;"","")</f>
        <v/>
      </c>
      <c r="AP16" s="222" t="str">
        <f>IFERROR(VLOOKUP(D16,'8月'!$H$3:$V$50,3,FALSE)&amp;"","")</f>
        <v/>
      </c>
      <c r="AQ16" s="222" t="str">
        <f>IFERROR(VLOOKUP(D16,'8月'!$H$3:$V$50,7,FALSE)&amp;"","")</f>
        <v/>
      </c>
      <c r="AR16" s="449" t="str">
        <f>IFERROR(VLOOKUP(D16,'8月'!$H$3:$V$50,9,FALSE)&amp;"","")</f>
        <v/>
      </c>
      <c r="AS16" s="449" t="str">
        <f>IFERROR(VLOOKUP(D16,'8月'!$H$3:$V$50,10,FALSE)&amp;"","")</f>
        <v/>
      </c>
      <c r="AT16" s="449" t="str">
        <f>IFERROR(VLOOKUP(D16,'8月'!$H$3:$V$50,11,FALSE)&amp;"","")</f>
        <v/>
      </c>
      <c r="AU16" s="222">
        <f>IFERROR(VLOOKUP(D16,'8月'!$H$3:$V$50,14,FALSE),0)</f>
        <v>0</v>
      </c>
      <c r="AV16" s="448">
        <f t="shared" si="4"/>
        <v>10</v>
      </c>
      <c r="AW16" s="447" t="str">
        <f>IFERROR(VLOOKUP(D16,'9月'!$H$3:$V$47,6,FALSE)&amp;"","")</f>
        <v/>
      </c>
      <c r="AX16" s="222" t="str">
        <f>IFERROR(VLOOKUP(D16,'9月'!$H$3:$V$47,3,FALSE)&amp;"","")</f>
        <v/>
      </c>
      <c r="AY16" s="222" t="str">
        <f>IFERROR(VLOOKUP(D16,'9月'!$H$3:$V$47,7,FALSE)&amp;"","")</f>
        <v/>
      </c>
      <c r="AZ16" s="222" t="str">
        <f>IFERROR(VLOOKUP(D16,'9月'!$H$3:$V$47,9,FALSE)&amp;"","")</f>
        <v/>
      </c>
      <c r="BA16" s="449" t="str">
        <f>IFERROR(VLOOKUP(D16,'9月'!$H$3:$V$47,10,FALSE)&amp;"","")</f>
        <v/>
      </c>
      <c r="BB16" s="449" t="str">
        <f>IFERROR(VLOOKUP(D16,'9月'!$H$3:$V$47,11,FALSE)&amp;"","")</f>
        <v/>
      </c>
      <c r="BC16" s="222">
        <f>IFERROR(VLOOKUP(D16,'9月'!$H$3:$V$47,14,FALSE),0)</f>
        <v>0</v>
      </c>
      <c r="BD16" s="448">
        <f t="shared" si="5"/>
        <v>10</v>
      </c>
      <c r="BE16" s="447" t="str">
        <f>IFERROR(VLOOKUP(D16,'10月'!$H$3:$V$49,6,FALSE)&amp;"","")</f>
        <v>100</v>
      </c>
      <c r="BF16" s="222" t="str">
        <f>IFERROR(VLOOKUP(D16,'10月'!$H$3:$V$49,3,FALSE)&amp;"","")</f>
        <v>27</v>
      </c>
      <c r="BG16" s="827" t="str">
        <f>IFERROR(VLOOKUP(D16,'10月'!$H$3:$V$49,7,FALSE)&amp;"","")</f>
        <v>73</v>
      </c>
      <c r="BH16" s="222" t="str">
        <f>IFERROR(VLOOKUP(D16,'10月'!$H$3:$V$49,9,FALSE)&amp;"","")</f>
        <v/>
      </c>
      <c r="BI16" s="449" t="str">
        <f>IFERROR(VLOOKUP(D16,'10月'!$H$3:$V$49,10,FALSE)&amp;"","")</f>
        <v/>
      </c>
      <c r="BJ16" s="449" t="str">
        <f>IFERROR(VLOOKUP(D16,'10月'!$H$3:$V$49,11,FALSE)&amp;"","")</f>
        <v/>
      </c>
      <c r="BK16" s="222">
        <f>IFERROR(VLOOKUP(D16,'10月'!$H$3:$V$49,14,FALSE),0)</f>
        <v>18</v>
      </c>
      <c r="BL16" s="449">
        <f t="shared" si="6"/>
        <v>28</v>
      </c>
      <c r="BM16" s="647"/>
      <c r="BN16" s="230" t="s">
        <v>291</v>
      </c>
      <c r="BO16" s="934">
        <v>105</v>
      </c>
      <c r="BP16" s="934">
        <v>100</v>
      </c>
      <c r="BQ16" s="934">
        <v>106</v>
      </c>
      <c r="BR16" s="1227" t="s">
        <v>291</v>
      </c>
      <c r="BS16" s="230" t="s">
        <v>291</v>
      </c>
      <c r="BT16" s="1487">
        <v>100</v>
      </c>
      <c r="BU16" s="243">
        <f t="shared" si="8"/>
        <v>102.75</v>
      </c>
      <c r="BV16" s="39">
        <f t="shared" ref="BV16:BV22" si="20">IFERROR(MIN(((BU16-72)*0.8),36),"-")</f>
        <v>24.6</v>
      </c>
      <c r="BW16" s="239"/>
    </row>
    <row r="17" spans="1:77" ht="19.5" customHeight="1">
      <c r="A17" s="36">
        <f t="shared" si="9"/>
        <v>14</v>
      </c>
      <c r="B17" s="421" t="s">
        <v>412</v>
      </c>
      <c r="C17" s="435" t="s">
        <v>348</v>
      </c>
      <c r="D17" s="423" t="s">
        <v>614</v>
      </c>
      <c r="E17" s="468" t="s">
        <v>64</v>
      </c>
      <c r="F17" s="465">
        <v>9</v>
      </c>
      <c r="G17" s="47" t="s">
        <v>615</v>
      </c>
      <c r="H17" s="645"/>
      <c r="I17" s="464">
        <f>IFERROR(VLOOKUP(D17,'4月修正'!$G$3:$S$53,7,FALSE),"")</f>
        <v>79</v>
      </c>
      <c r="J17" s="38">
        <f>IFERROR(VLOOKUP(D17,'4月修正'!$G$3:$S$53,2,FALSE),"")</f>
        <v>12</v>
      </c>
      <c r="K17" s="463" t="str">
        <f>IFERROR(VLOOKUP(D17,'4月修正'!$G$3:$S$53,8,FALSE)&amp;"","")</f>
        <v>67</v>
      </c>
      <c r="L17" s="38" t="str">
        <f>IFERROR(VLOOKUP(D17,'4月修正'!$G$3:$Q$53,9,FALSE)&amp;"","")</f>
        <v/>
      </c>
      <c r="M17" s="38" t="str">
        <f>IFERROR(VLOOKUP(D17,'4月修正'!$G$3:$Q$53,10,FALSE)&amp;"","")</f>
        <v/>
      </c>
      <c r="N17" s="38" t="str">
        <f>IFERROR(VLOOKUP(D17,'4月修正'!$G$3:$Q$53,11,FALSE)&amp;"","")</f>
        <v/>
      </c>
      <c r="O17" s="38">
        <f>IFERROR(VLOOKUP(D17,'4月修正'!$G$3:$S$53,13,FALSE),0)</f>
        <v>18</v>
      </c>
      <c r="P17" s="445">
        <f t="shared" si="0"/>
        <v>18</v>
      </c>
      <c r="Q17" s="443" t="str">
        <f>IFERROR(VLOOKUP(D17,'5月'!$H$3:$W$51,7,FALSE)&amp;"","")</f>
        <v>81</v>
      </c>
      <c r="R17" s="446" t="str">
        <f>IFERROR(VLOOKUP(D17,'5月'!$H$3:$W$51,3,FALSE)&amp;"","")</f>
        <v>9</v>
      </c>
      <c r="S17" s="444" t="str">
        <f>IFERROR(VLOOKUP(D17,'5月'!$H$3:$W$51,8,FALSE)&amp;"","")</f>
        <v>72</v>
      </c>
      <c r="T17" s="444" t="str">
        <f>IFERROR(VLOOKUP(D17,'5月'!$H$3:$W$51,10,FALSE)&amp;"","")</f>
        <v>5</v>
      </c>
      <c r="U17" s="444" t="str">
        <f>IFERROR(VLOOKUP(D17,'5月'!$H$3:$W$51,11,FALSE)&amp;"","")</f>
        <v/>
      </c>
      <c r="V17" s="444" t="str">
        <f>IFERROR(VLOOKUP(D17,'5月'!$H$3:$W$51,12,FALSE)&amp;"","")</f>
        <v/>
      </c>
      <c r="W17" s="444">
        <f>IFERROR(VLOOKUP(D17,'5月'!$H$3:$W$51,14,FALSE),0)</f>
        <v>11</v>
      </c>
      <c r="X17" s="445">
        <f t="shared" si="1"/>
        <v>29</v>
      </c>
      <c r="Y17" s="825" t="str">
        <f>IFERROR(VLOOKUP(D17,'6月'!$H$3:$V$55,6,FALSE)&amp;"","")</f>
        <v>81</v>
      </c>
      <c r="Z17" s="222" t="str">
        <f>IFERROR(VLOOKUP(D17,'6月'!$H$3:$V$55,3,FALSE)&amp;"","")</f>
        <v>9</v>
      </c>
      <c r="AA17" s="222" t="str">
        <f>IFERROR(VLOOKUP(D17,'6月'!$H$3:$V$55,7,FALSE)&amp;"","")</f>
        <v>72</v>
      </c>
      <c r="AB17" s="222"/>
      <c r="AC17" s="222"/>
      <c r="AD17" s="222"/>
      <c r="AE17" s="222">
        <f>IFERROR(VLOOKUP(D17,'6月'!$H$3:$V$55,13,FALSE),0)</f>
        <v>11</v>
      </c>
      <c r="AF17" s="448">
        <f t="shared" si="13"/>
        <v>40</v>
      </c>
      <c r="AG17" s="447" t="str">
        <f>IFERROR(VLOOKUP(D17,'7月'!$H$3:$V$40,6,FALSE)&amp;"","")</f>
        <v>84</v>
      </c>
      <c r="AH17" s="222" t="str">
        <f>IFERROR(VLOOKUP(D17,'7月'!$H$3:$V$40,3,FALSE)&amp;"","")</f>
        <v>9</v>
      </c>
      <c r="AI17" s="222" t="str">
        <f>IFERROR(VLOOKUP(D17,'7月'!$H$3:$V$40,7,FALSE)&amp;"","")</f>
        <v>75</v>
      </c>
      <c r="AJ17" s="222" t="str">
        <f>IFERROR(VLOOKUP(D17,'7月'!$H$3:$V$40,9,FALSE)&amp;"","")</f>
        <v/>
      </c>
      <c r="AK17" s="222"/>
      <c r="AL17" s="222"/>
      <c r="AM17" s="222">
        <f>IFERROR(VLOOKUP(D17,'7月'!$H$3:$V$40,13,FALSE),0)</f>
        <v>3</v>
      </c>
      <c r="AN17" s="448">
        <f t="shared" si="14"/>
        <v>43</v>
      </c>
      <c r="AO17" s="825" t="str">
        <f>IFERROR(VLOOKUP(D17,'8月'!$H$3:$V$50,6,FALSE)&amp;"","")</f>
        <v>82</v>
      </c>
      <c r="AP17" s="222" t="str">
        <f>IFERROR(VLOOKUP(D17,'8月'!$H$3:$V$50,3,FALSE)&amp;"","")</f>
        <v>9</v>
      </c>
      <c r="AQ17" s="222" t="str">
        <f>IFERROR(VLOOKUP(D17,'8月'!$H$3:$V$50,7,FALSE)&amp;"","")</f>
        <v>73</v>
      </c>
      <c r="AR17" s="449" t="str">
        <f>IFERROR(VLOOKUP(D17,'8月'!$H$3:$V$50,9,FALSE)&amp;"","")</f>
        <v>2, 17</v>
      </c>
      <c r="AS17" s="449" t="str">
        <f>IFERROR(VLOOKUP(D17,'8月'!$H$3:$V$50,10,FALSE)&amp;"","")</f>
        <v/>
      </c>
      <c r="AT17" s="449" t="str">
        <f>IFERROR(VLOOKUP(D17,'8月'!$H$3:$V$50,11,FALSE)&amp;"","")</f>
        <v/>
      </c>
      <c r="AU17" s="222">
        <f>IFERROR(VLOOKUP(D17,'8月'!$H$3:$V$50,14,FALSE),0)</f>
        <v>7</v>
      </c>
      <c r="AV17" s="448">
        <f t="shared" si="4"/>
        <v>50</v>
      </c>
      <c r="AW17" s="447" t="str">
        <f>IFERROR(VLOOKUP(D17,'9月'!$H$3:$V$47,6,FALSE)&amp;"","")</f>
        <v>93</v>
      </c>
      <c r="AX17" s="222" t="str">
        <f>IFERROR(VLOOKUP(D17,'9月'!$H$3:$V$47,3,FALSE)&amp;"","")</f>
        <v>9</v>
      </c>
      <c r="AY17" s="222" t="str">
        <f>IFERROR(VLOOKUP(D17,'9月'!$H$3:$V$47,7,FALSE)&amp;"","")</f>
        <v>84</v>
      </c>
      <c r="AZ17" s="222" t="str">
        <f>IFERROR(VLOOKUP(D17,'9月'!$H$3:$V$47,9,FALSE)&amp;"","")</f>
        <v/>
      </c>
      <c r="BA17" s="449" t="str">
        <f>IFERROR(VLOOKUP(D17,'9月'!$H$3:$V$47,10,FALSE)&amp;"","")</f>
        <v>12</v>
      </c>
      <c r="BB17" s="449" t="str">
        <f>IFERROR(VLOOKUP(D17,'9月'!$H$3:$V$47,11,FALSE)&amp;"","")</f>
        <v/>
      </c>
      <c r="BC17" s="222">
        <f>IFERROR(VLOOKUP(D17,'9月'!$H$3:$V$47,14,FALSE),0)</f>
        <v>1</v>
      </c>
      <c r="BD17" s="448">
        <f t="shared" si="5"/>
        <v>51</v>
      </c>
      <c r="BE17" s="825" t="str">
        <f>IFERROR(VLOOKUP(D17,'10月'!$H$3:$V$49,6,FALSE)&amp;"","")</f>
        <v>85</v>
      </c>
      <c r="BF17" s="222" t="str">
        <f>IFERROR(VLOOKUP(D17,'10月'!$H$3:$V$49,3,FALSE)&amp;"","")</f>
        <v>9</v>
      </c>
      <c r="BG17" s="222" t="str">
        <f>IFERROR(VLOOKUP(D17,'10月'!$H$3:$V$49,7,FALSE)&amp;"","")</f>
        <v>76</v>
      </c>
      <c r="BH17" s="222" t="str">
        <f>IFERROR(VLOOKUP(D17,'10月'!$H$3:$V$49,9,FALSE)&amp;"","")</f>
        <v/>
      </c>
      <c r="BI17" s="449" t="str">
        <f>IFERROR(VLOOKUP(D17,'10月'!$H$3:$V$49,10,FALSE)&amp;"","")</f>
        <v>6,14</v>
      </c>
      <c r="BJ17" s="449" t="str">
        <f>IFERROR(VLOOKUP(D17,'10月'!$H$3:$V$49,11,FALSE)&amp;"","")</f>
        <v/>
      </c>
      <c r="BK17" s="222">
        <f>IFERROR(VLOOKUP(D17,'10月'!$H$3:$V$49,14,FALSE),0)</f>
        <v>11</v>
      </c>
      <c r="BL17" s="449">
        <f t="shared" si="6"/>
        <v>62</v>
      </c>
      <c r="BM17" s="647"/>
      <c r="BN17" s="230">
        <v>79</v>
      </c>
      <c r="BO17" s="934">
        <v>81</v>
      </c>
      <c r="BP17" s="934">
        <v>81</v>
      </c>
      <c r="BQ17" s="934">
        <v>84</v>
      </c>
      <c r="BR17" s="230">
        <v>82</v>
      </c>
      <c r="BS17" s="230">
        <v>93</v>
      </c>
      <c r="BT17" s="1487">
        <v>85</v>
      </c>
      <c r="BU17" s="243">
        <f t="shared" si="8"/>
        <v>83.571428571428569</v>
      </c>
      <c r="BV17" s="39">
        <f t="shared" si="20"/>
        <v>9.2571428571428562</v>
      </c>
      <c r="BW17" s="238"/>
      <c r="BX17" s="35"/>
      <c r="BY17" s="10"/>
    </row>
    <row r="18" spans="1:77" s="21" customFormat="1" ht="19.5" customHeight="1">
      <c r="A18" s="36">
        <f t="shared" si="9"/>
        <v>15</v>
      </c>
      <c r="B18" s="421" t="s">
        <v>411</v>
      </c>
      <c r="C18" s="435" t="s">
        <v>347</v>
      </c>
      <c r="D18" s="423" t="s">
        <v>616</v>
      </c>
      <c r="E18" s="470" t="s">
        <v>60</v>
      </c>
      <c r="F18" s="465">
        <v>30</v>
      </c>
      <c r="G18" s="43"/>
      <c r="H18" s="44"/>
      <c r="I18" s="53">
        <f>IFERROR(VLOOKUP(D18,'4月修正'!$G$3:$S$53,7,FALSE),"")</f>
        <v>112</v>
      </c>
      <c r="J18" s="38">
        <f>IFERROR(VLOOKUP(D18,'4月修正'!$G$3:$S$53,2,FALSE),"")</f>
        <v>30</v>
      </c>
      <c r="K18" s="38" t="str">
        <f>IFERROR(VLOOKUP(D18,'4月修正'!$G$3:$S$53,8,FALSE)&amp;"","")</f>
        <v>82</v>
      </c>
      <c r="L18" s="38" t="str">
        <f>IFERROR(VLOOKUP(D18,'4月修正'!$G$3:$Q$53,9,FALSE)&amp;"","")</f>
        <v>17</v>
      </c>
      <c r="M18" s="38" t="str">
        <f>IFERROR(VLOOKUP(D18,'4月修正'!$G$3:$Q$53,10,FALSE)&amp;"","")</f>
        <v/>
      </c>
      <c r="N18" s="38" t="str">
        <f>IFERROR(VLOOKUP(D18,'4月修正'!$G$3:$Q$53,11,FALSE)&amp;"","")</f>
        <v/>
      </c>
      <c r="O18" s="38">
        <f>IFERROR(VLOOKUP(D18,'4月修正'!$G$3:$S$53,13,FALSE),0)</f>
        <v>1</v>
      </c>
      <c r="P18" s="445">
        <f t="shared" si="0"/>
        <v>1</v>
      </c>
      <c r="Q18" s="443" t="str">
        <f>IFERROR(VLOOKUP(D18,'5月'!$H$3:$W$51,7,FALSE)&amp;"","")</f>
        <v/>
      </c>
      <c r="R18" s="446" t="str">
        <f>IFERROR(VLOOKUP(D18,'5月'!$H$3:$W$51,3,FALSE)&amp;"","")</f>
        <v/>
      </c>
      <c r="S18" s="444" t="str">
        <f>IFERROR(VLOOKUP(D18,'5月'!$H$3:$W$51,8,FALSE)&amp;"","")</f>
        <v/>
      </c>
      <c r="T18" s="444" t="str">
        <f>IFERROR(VLOOKUP(D18,'5月'!$H$3:$W$51,10,FALSE)&amp;"","")</f>
        <v/>
      </c>
      <c r="U18" s="444" t="str">
        <f>IFERROR(VLOOKUP(D18,'5月'!$H$3:$W$51,11,FALSE)&amp;"","")</f>
        <v/>
      </c>
      <c r="V18" s="444" t="str">
        <f>IFERROR(VLOOKUP(D18,'5月'!$H$3:$W$51,12,FALSE)&amp;"","")</f>
        <v/>
      </c>
      <c r="W18" s="444">
        <f>IFERROR(VLOOKUP(D18,'5月'!$H$3:$W$51,14,FALSE),0)</f>
        <v>0</v>
      </c>
      <c r="X18" s="445">
        <f t="shared" si="1"/>
        <v>1</v>
      </c>
      <c r="Y18" s="447" t="str">
        <f>IFERROR(VLOOKUP(D18,'6月'!$H$3:$V$55,6,FALSE)&amp;"","")</f>
        <v>111</v>
      </c>
      <c r="Z18" s="222" t="str">
        <f>IFERROR(VLOOKUP(D18,'6月'!$H$3:$V$55,3,FALSE)&amp;"","")</f>
        <v>30</v>
      </c>
      <c r="AA18" s="222" t="str">
        <f>IFERROR(VLOOKUP(D18,'6月'!$H$3:$V$55,7,FALSE)&amp;"","")</f>
        <v>81</v>
      </c>
      <c r="AB18" s="222" t="str">
        <f>IFERROR(VLOOKUP(D18,'6月'!$H$3:$V$55,9,FALSE)&amp;"","")</f>
        <v/>
      </c>
      <c r="AC18" s="222" t="str">
        <f>IFERROR(VLOOKUP(D18,'6月'!$H$3:$V$55,10,FALSE)&amp;"","")</f>
        <v/>
      </c>
      <c r="AD18" s="222" t="str">
        <f>IFERROR(VLOOKUP(D18,'6月'!$H$3:$V$55,11,FALSE)&amp;"","")</f>
        <v/>
      </c>
      <c r="AE18" s="222">
        <f>IFERROR(VLOOKUP(D18,'6月'!$H$3:$V$55,13,FALSE),0)</f>
        <v>1</v>
      </c>
      <c r="AF18" s="448">
        <f t="shared" si="13"/>
        <v>2</v>
      </c>
      <c r="AG18" s="447" t="str">
        <f>IFERROR(VLOOKUP(D18,'7月'!$H$3:$V$40,6,FALSE)&amp;"","")</f>
        <v/>
      </c>
      <c r="AH18" s="222" t="str">
        <f>IFERROR(VLOOKUP(D18,'7月'!$H$3:$V$40,3,FALSE)&amp;"","")</f>
        <v/>
      </c>
      <c r="AI18" s="222" t="str">
        <f>IFERROR(VLOOKUP(D18,'7月'!$H$3:$V$40,7,FALSE)&amp;"","")</f>
        <v/>
      </c>
      <c r="AJ18" s="222" t="str">
        <f>IFERROR(VLOOKUP(D18,'7月'!$H$3:$V$40,9,FALSE)&amp;"","")</f>
        <v/>
      </c>
      <c r="AK18" s="222" t="str">
        <f>IFERROR(VLOOKUP(D18,'7月'!$H$3:$V$40,10,FALSE)&amp;"","")</f>
        <v/>
      </c>
      <c r="AL18" s="222" t="str">
        <f>IFERROR(VLOOKUP(D18,'7月'!$H$3:$V$40,11,FALSE)&amp;"","")</f>
        <v/>
      </c>
      <c r="AM18" s="222">
        <f>IFERROR(VLOOKUP(D18,'7月'!$H$3:$V$40,13,FALSE),0)</f>
        <v>0</v>
      </c>
      <c r="AN18" s="448">
        <f t="shared" si="14"/>
        <v>2</v>
      </c>
      <c r="AO18" s="447" t="str">
        <f>IFERROR(VLOOKUP(D18,'8月'!$H$3:$V$50,6,FALSE)&amp;"","")</f>
        <v/>
      </c>
      <c r="AP18" s="222" t="str">
        <f>IFERROR(VLOOKUP(D18,'8月'!$H$3:$V$50,3,FALSE)&amp;"","")</f>
        <v/>
      </c>
      <c r="AQ18" s="222" t="str">
        <f>IFERROR(VLOOKUP(D18,'8月'!$H$3:$V$50,7,FALSE)&amp;"","")</f>
        <v/>
      </c>
      <c r="AR18" s="449" t="str">
        <f>IFERROR(VLOOKUP(D18,'8月'!$H$3:$V$50,9,FALSE)&amp;"","")</f>
        <v/>
      </c>
      <c r="AS18" s="449" t="str">
        <f>IFERROR(VLOOKUP(D18,'8月'!$H$3:$V$50,10,FALSE)&amp;"","")</f>
        <v/>
      </c>
      <c r="AT18" s="449" t="str">
        <f>IFERROR(VLOOKUP(D18,'8月'!$H$3:$V$50,11,FALSE)&amp;"","")</f>
        <v/>
      </c>
      <c r="AU18" s="222">
        <f>IFERROR(VLOOKUP(D18,'8月'!$H$3:$V$50,14,FALSE),0)</f>
        <v>0</v>
      </c>
      <c r="AV18" s="448">
        <f t="shared" si="4"/>
        <v>2</v>
      </c>
      <c r="AW18" s="447" t="str">
        <f>IFERROR(VLOOKUP(D18,'9月'!$H$3:$V$47,6,FALSE)&amp;"","")</f>
        <v/>
      </c>
      <c r="AX18" s="222" t="str">
        <f>IFERROR(VLOOKUP(D18,'9月'!$H$3:$V$47,3,FALSE)&amp;"","")</f>
        <v/>
      </c>
      <c r="AY18" s="222" t="str">
        <f>IFERROR(VLOOKUP(D18,'9月'!$H$3:$V$47,7,FALSE)&amp;"","")</f>
        <v/>
      </c>
      <c r="AZ18" s="222" t="str">
        <f>IFERROR(VLOOKUP(D18,'9月'!$H$3:$V$47,9,FALSE)&amp;"","")</f>
        <v/>
      </c>
      <c r="BA18" s="449" t="str">
        <f>IFERROR(VLOOKUP(D18,'9月'!$H$3:$V$47,10,FALSE)&amp;"","")</f>
        <v/>
      </c>
      <c r="BB18" s="449" t="str">
        <f>IFERROR(VLOOKUP(D18,'9月'!$H$3:$V$47,11,FALSE)&amp;"","")</f>
        <v/>
      </c>
      <c r="BC18" s="222">
        <f>IFERROR(VLOOKUP(D18,'9月'!$H$3:$V$47,14,FALSE),0)</f>
        <v>0</v>
      </c>
      <c r="BD18" s="448">
        <f t="shared" si="5"/>
        <v>2</v>
      </c>
      <c r="BE18" s="447" t="str">
        <f>IFERROR(VLOOKUP(D18,'10月'!$H$3:$V$49,6,FALSE)&amp;"","")</f>
        <v>112</v>
      </c>
      <c r="BF18" s="222" t="str">
        <f>IFERROR(VLOOKUP(D18,'10月'!$H$3:$V$49,3,FALSE)&amp;"","")</f>
        <v>30</v>
      </c>
      <c r="BG18" s="222" t="str">
        <f>IFERROR(VLOOKUP(D18,'10月'!$H$3:$V$49,7,FALSE)&amp;"","")</f>
        <v>82</v>
      </c>
      <c r="BH18" s="222" t="str">
        <f>IFERROR(VLOOKUP(D18,'10月'!$H$3:$V$49,9,FALSE)&amp;"","")</f>
        <v/>
      </c>
      <c r="BI18" s="449" t="str">
        <f>IFERROR(VLOOKUP(D18,'10月'!$H$3:$V$49,10,FALSE)&amp;"","")</f>
        <v/>
      </c>
      <c r="BJ18" s="449" t="str">
        <f>IFERROR(VLOOKUP(D18,'10月'!$H$3:$V$49,11,FALSE)&amp;"","")</f>
        <v/>
      </c>
      <c r="BK18" s="222">
        <f>IFERROR(VLOOKUP(D18,'10月'!$H$3:$V$49,14,FALSE),0)</f>
        <v>1</v>
      </c>
      <c r="BL18" s="449">
        <f t="shared" si="6"/>
        <v>3</v>
      </c>
      <c r="BM18" s="647"/>
      <c r="BN18" s="230">
        <v>112</v>
      </c>
      <c r="BO18" s="934" t="s">
        <v>291</v>
      </c>
      <c r="BP18" s="934">
        <v>111</v>
      </c>
      <c r="BQ18" s="934" t="s">
        <v>291</v>
      </c>
      <c r="BR18" s="1227" t="s">
        <v>291</v>
      </c>
      <c r="BS18" s="230" t="s">
        <v>291</v>
      </c>
      <c r="BT18" s="1487">
        <v>112</v>
      </c>
      <c r="BU18" s="243">
        <f t="shared" si="8"/>
        <v>111.66666666666667</v>
      </c>
      <c r="BV18" s="39">
        <f t="shared" si="20"/>
        <v>31.733333333333338</v>
      </c>
      <c r="BW18" s="239"/>
    </row>
    <row r="19" spans="1:77" s="21" customFormat="1" ht="19.5" customHeight="1">
      <c r="A19" s="36">
        <f t="shared" si="9"/>
        <v>16</v>
      </c>
      <c r="B19" s="421" t="s">
        <v>407</v>
      </c>
      <c r="C19" s="435" t="s">
        <v>333</v>
      </c>
      <c r="D19" s="423" t="s">
        <v>134</v>
      </c>
      <c r="E19" s="468" t="s">
        <v>60</v>
      </c>
      <c r="F19" s="465">
        <v>14</v>
      </c>
      <c r="G19" s="46" t="s">
        <v>617</v>
      </c>
      <c r="H19" s="645"/>
      <c r="I19" s="53">
        <f>IFERROR(VLOOKUP(D19,'4月修正'!$G$3:$S$53,7,FALSE),"")</f>
        <v>103</v>
      </c>
      <c r="J19" s="38">
        <f>IFERROR(VLOOKUP(D19,'4月修正'!$G$3:$S$53,2,FALSE),"")</f>
        <v>14</v>
      </c>
      <c r="K19" s="38" t="str">
        <f>IFERROR(VLOOKUP(D19,'4月修正'!$G$3:$S$53,8,FALSE)&amp;"","")</f>
        <v>89</v>
      </c>
      <c r="L19" s="38" t="str">
        <f>IFERROR(VLOOKUP(D19,'4月修正'!$G$3:$Q$53,9,FALSE)&amp;"","")</f>
        <v/>
      </c>
      <c r="M19" s="38" t="str">
        <f>IFERROR(VLOOKUP(D19,'4月修正'!$G$3:$Q$53,10,FALSE)&amp;"","")</f>
        <v/>
      </c>
      <c r="N19" s="38" t="str">
        <f>IFERROR(VLOOKUP(D19,'4月修正'!$G$3:$Q$53,11,FALSE)&amp;"","")</f>
        <v/>
      </c>
      <c r="O19" s="38">
        <f>IFERROR(VLOOKUP(D19,'4月修正'!$G$3:$S$53,13,FALSE),0)</f>
        <v>1</v>
      </c>
      <c r="P19" s="445">
        <f t="shared" si="0"/>
        <v>1</v>
      </c>
      <c r="Q19" s="443" t="str">
        <f>IFERROR(VLOOKUP(D19,'5月'!$H$3:$W$51,7,FALSE)&amp;"","")</f>
        <v>95</v>
      </c>
      <c r="R19" s="446" t="str">
        <f>IFERROR(VLOOKUP(D19,'5月'!$H$3:$W$51,3,FALSE)&amp;"","")</f>
        <v>15</v>
      </c>
      <c r="S19" s="444" t="str">
        <f>IFERROR(VLOOKUP(D19,'5月'!$H$3:$W$51,8,FALSE)&amp;"","")</f>
        <v>80</v>
      </c>
      <c r="T19" s="444" t="str">
        <f>IFERROR(VLOOKUP(D19,'5月'!$H$3:$W$51,10,FALSE)&amp;"","")</f>
        <v>7</v>
      </c>
      <c r="U19" s="444" t="str">
        <f>IFERROR(VLOOKUP(D19,'5月'!$H$3:$W$51,11,FALSE)&amp;"","")</f>
        <v/>
      </c>
      <c r="V19" s="444" t="str">
        <f>IFERROR(VLOOKUP(D19,'5月'!$H$3:$W$51,12,FALSE)&amp;"","")</f>
        <v/>
      </c>
      <c r="W19" s="444">
        <f>IFERROR(VLOOKUP(D19,'5月'!$H$3:$W$51,14,FALSE),0)</f>
        <v>1</v>
      </c>
      <c r="X19" s="445">
        <f t="shared" si="1"/>
        <v>2</v>
      </c>
      <c r="Y19" s="447" t="str">
        <f>IFERROR(VLOOKUP(D19,'6月'!$H$3:$V$55,6,FALSE)&amp;"","")</f>
        <v>98</v>
      </c>
      <c r="Z19" s="222" t="str">
        <f>IFERROR(VLOOKUP(D19,'6月'!$H$3:$V$55,3,FALSE)&amp;"","")</f>
        <v>15</v>
      </c>
      <c r="AA19" s="222" t="str">
        <f>IFERROR(VLOOKUP(D19,'6月'!$H$3:$V$55,7,FALSE)&amp;"","")</f>
        <v>83</v>
      </c>
      <c r="AB19" s="222" t="str">
        <f>IFERROR(VLOOKUP(D19,'6月'!$H$3:$V$55,9,FALSE)&amp;"","")</f>
        <v/>
      </c>
      <c r="AC19" s="222" t="str">
        <f>IFERROR(VLOOKUP(D19,'6月'!$H$3:$V$55,10,FALSE)&amp;"","")</f>
        <v/>
      </c>
      <c r="AD19" s="222" t="str">
        <f>IFERROR(VLOOKUP(D19,'6月'!$H$3:$V$55,11,FALSE)&amp;"","")</f>
        <v/>
      </c>
      <c r="AE19" s="222">
        <f>IFERROR(VLOOKUP(D19,'6月'!$H$3:$V$55,13,FALSE),0)</f>
        <v>1</v>
      </c>
      <c r="AF19" s="448">
        <f t="shared" si="13"/>
        <v>3</v>
      </c>
      <c r="AG19" s="447" t="str">
        <f>IFERROR(VLOOKUP(D19,'7月'!$H$3:$V$40,6,FALSE)&amp;"","")</f>
        <v>93</v>
      </c>
      <c r="AH19" s="222" t="str">
        <f>IFERROR(VLOOKUP(D19,'7月'!$H$3:$V$40,3,FALSE)&amp;"","")</f>
        <v>15</v>
      </c>
      <c r="AI19" s="222" t="str">
        <f>IFERROR(VLOOKUP(D19,'7月'!$H$3:$V$40,7,FALSE)&amp;"","")</f>
        <v>78</v>
      </c>
      <c r="AJ19" s="222" t="str">
        <f>IFERROR(VLOOKUP(D19,'7月'!$H$3:$V$40,9,FALSE)&amp;"","")</f>
        <v/>
      </c>
      <c r="AK19" s="222" t="str">
        <f>IFERROR(VLOOKUP(D19,'7月'!$H$3:$V$40,10,FALSE)&amp;"","")</f>
        <v/>
      </c>
      <c r="AL19" s="222" t="str">
        <f>IFERROR(VLOOKUP(D19,'7月'!$H$3:$V$40,11,FALSE)&amp;"","")</f>
        <v/>
      </c>
      <c r="AM19" s="222">
        <f>IFERROR(VLOOKUP(D19,'7月'!$H$3:$V$40,13,FALSE),0)</f>
        <v>1</v>
      </c>
      <c r="AN19" s="448">
        <f t="shared" si="14"/>
        <v>4</v>
      </c>
      <c r="AO19" s="447" t="str">
        <f>IFERROR(VLOOKUP(D19,'8月'!$H$3:$V$50,6,FALSE)&amp;"","")</f>
        <v>93</v>
      </c>
      <c r="AP19" s="222" t="str">
        <f>IFERROR(VLOOKUP(D19,'8月'!$H$3:$V$50,3,FALSE)&amp;"","")</f>
        <v>15</v>
      </c>
      <c r="AQ19" s="222" t="str">
        <f>IFERROR(VLOOKUP(D19,'8月'!$H$3:$V$50,7,FALSE)&amp;"","")</f>
        <v>78</v>
      </c>
      <c r="AR19" s="449" t="str">
        <f>IFERROR(VLOOKUP(D19,'8月'!$H$3:$V$50,9,FALSE)&amp;"","")</f>
        <v/>
      </c>
      <c r="AS19" s="449" t="str">
        <f>IFERROR(VLOOKUP(D19,'8月'!$H$3:$V$50,10,FALSE)&amp;"","")</f>
        <v/>
      </c>
      <c r="AT19" s="449" t="str">
        <f>IFERROR(VLOOKUP(D19,'8月'!$H$3:$V$50,11,FALSE)&amp;"","")</f>
        <v>17</v>
      </c>
      <c r="AU19" s="222">
        <f>IFERROR(VLOOKUP(D19,'8月'!$H$3:$V$50,14,FALSE),0)</f>
        <v>1</v>
      </c>
      <c r="AV19" s="448">
        <f t="shared" si="4"/>
        <v>5</v>
      </c>
      <c r="AW19" s="447" t="str">
        <f>IFERROR(VLOOKUP(D19,'9月'!$H$3:$V$47,6,FALSE)&amp;"","")</f>
        <v>92</v>
      </c>
      <c r="AX19" s="222" t="str">
        <f>IFERROR(VLOOKUP(D19,'9月'!$H$3:$V$47,3,FALSE)&amp;"","")</f>
        <v>15</v>
      </c>
      <c r="AY19" s="222" t="str">
        <f>IFERROR(VLOOKUP(D19,'9月'!$H$3:$V$47,7,FALSE)&amp;"","")</f>
        <v>77</v>
      </c>
      <c r="AZ19" s="222" t="str">
        <f>IFERROR(VLOOKUP(D19,'9月'!$H$3:$V$47,9,FALSE)&amp;"","")</f>
        <v/>
      </c>
      <c r="BA19" s="449" t="str">
        <f>IFERROR(VLOOKUP(D19,'9月'!$H$3:$V$47,10,FALSE)&amp;"","")</f>
        <v/>
      </c>
      <c r="BB19" s="449" t="str">
        <f>IFERROR(VLOOKUP(D19,'9月'!$H$3:$V$47,11,FALSE)&amp;"","")</f>
        <v/>
      </c>
      <c r="BC19" s="222">
        <f>IFERROR(VLOOKUP(D19,'9月'!$H$3:$V$47,14,FALSE),0)</f>
        <v>1</v>
      </c>
      <c r="BD19" s="448">
        <f t="shared" si="5"/>
        <v>6</v>
      </c>
      <c r="BE19" s="447" t="str">
        <f>IFERROR(VLOOKUP(D19,'10月'!$H$3:$V$49,6,FALSE)&amp;"","")</f>
        <v>91</v>
      </c>
      <c r="BF19" s="222" t="str">
        <f>IFERROR(VLOOKUP(D19,'10月'!$H$3:$V$49,3,FALSE)&amp;"","")</f>
        <v>15</v>
      </c>
      <c r="BG19" s="222" t="str">
        <f>IFERROR(VLOOKUP(D19,'10月'!$H$3:$V$49,7,FALSE)&amp;"","")</f>
        <v>76</v>
      </c>
      <c r="BH19" s="222" t="str">
        <f>IFERROR(VLOOKUP(D19,'10月'!$H$3:$V$49,9,FALSE)&amp;"","")</f>
        <v/>
      </c>
      <c r="BI19" s="449" t="str">
        <f>IFERROR(VLOOKUP(D19,'10月'!$H$3:$V$49,10,FALSE)&amp;"","")</f>
        <v/>
      </c>
      <c r="BJ19" s="449" t="str">
        <f>IFERROR(VLOOKUP(D19,'10月'!$H$3:$V$49,11,FALSE)&amp;"","")</f>
        <v/>
      </c>
      <c r="BK19" s="222">
        <f>IFERROR(VLOOKUP(D19,'10月'!$H$3:$V$49,14,FALSE),0)</f>
        <v>10</v>
      </c>
      <c r="BL19" s="449">
        <f t="shared" si="6"/>
        <v>16</v>
      </c>
      <c r="BM19" s="647"/>
      <c r="BN19" s="230">
        <v>103</v>
      </c>
      <c r="BO19" s="934">
        <v>95</v>
      </c>
      <c r="BP19" s="934">
        <v>98</v>
      </c>
      <c r="BQ19" s="934">
        <v>93</v>
      </c>
      <c r="BR19" s="230">
        <v>93</v>
      </c>
      <c r="BS19" s="230">
        <v>92</v>
      </c>
      <c r="BT19" s="1487">
        <v>91</v>
      </c>
      <c r="BU19" s="243">
        <f t="shared" si="8"/>
        <v>95</v>
      </c>
      <c r="BV19" s="39">
        <f t="shared" si="20"/>
        <v>18.400000000000002</v>
      </c>
      <c r="BW19" s="239"/>
    </row>
    <row r="20" spans="1:77" ht="18" customHeight="1">
      <c r="A20" s="36">
        <f t="shared" si="9"/>
        <v>17</v>
      </c>
      <c r="B20" s="929" t="s">
        <v>739</v>
      </c>
      <c r="C20" s="928" t="s">
        <v>740</v>
      </c>
      <c r="D20" s="927" t="s">
        <v>738</v>
      </c>
      <c r="E20" s="468" t="s">
        <v>60</v>
      </c>
      <c r="F20" s="442" t="s">
        <v>839</v>
      </c>
      <c r="G20" s="38" t="s">
        <v>815</v>
      </c>
      <c r="H20" s="655"/>
      <c r="I20" s="53" t="str">
        <f>IFERROR(VLOOKUP(D20,'4月修正'!$G$3:$S$53,7,FALSE),"")</f>
        <v/>
      </c>
      <c r="J20" s="38" t="str">
        <f>IFERROR(VLOOKUP(D20,'4月修正'!$G$3:$S$53,2,FALSE),"")</f>
        <v/>
      </c>
      <c r="K20" s="38"/>
      <c r="L20" s="38" t="str">
        <f>IFERROR(VLOOKUP(D20,'4月修正'!$G$3:$Q$53,9,FALSE)&amp;"","")</f>
        <v/>
      </c>
      <c r="M20" s="38" t="str">
        <f>IFERROR(VLOOKUP(D20,'4月修正'!$G$3:$Q$53,10,FALSE)&amp;"","")</f>
        <v/>
      </c>
      <c r="N20" s="38" t="str">
        <f>IFERROR(VLOOKUP(D20,'4月修正'!$G$3:$Q$53,11,FALSE)&amp;"","")</f>
        <v/>
      </c>
      <c r="O20" s="38">
        <f>IFERROR(VLOOKUP(D20,'4月修正'!$G$3:$S$53,13,FALSE),0)</f>
        <v>0</v>
      </c>
      <c r="P20" s="445">
        <f t="shared" ref="P20" si="21">O20</f>
        <v>0</v>
      </c>
      <c r="Q20" s="443" t="str">
        <f>IFERROR(VLOOKUP(D20,'5月'!$H$3:$W$51,6,FALSE)&amp;"","")</f>
        <v/>
      </c>
      <c r="R20" s="446" t="str">
        <f>IFERROR(VLOOKUP(D20,'5月'!$H$3:$W$51,3,FALSE)&amp;"","")</f>
        <v/>
      </c>
      <c r="S20" s="444" t="str">
        <f>IFERROR(VLOOKUP(D20,'5月'!$H$3:$W$51,8,FALSE)&amp;"","")</f>
        <v/>
      </c>
      <c r="T20" s="444" t="str">
        <f>IFERROR(VLOOKUP(D20,'5月'!$H$3:$W$51,10,FALSE)&amp;"","")</f>
        <v/>
      </c>
      <c r="U20" s="444" t="str">
        <f>IFERROR(VLOOKUP(D20,'5月'!$H$3:$W$51,11,FALSE)&amp;"","")</f>
        <v/>
      </c>
      <c r="V20" s="444" t="str">
        <f>IFERROR(VLOOKUP(D20,'5月'!$H$3:$W$51,12,FALSE)&amp;"","")</f>
        <v/>
      </c>
      <c r="W20" s="444">
        <f>IFERROR(VLOOKUP(D20,'5月'!$H$3:$W$51,14,FALSE),0)</f>
        <v>0</v>
      </c>
      <c r="X20" s="445">
        <f t="shared" ref="X20" si="22">IFERROR(P20+W20,0)</f>
        <v>0</v>
      </c>
      <c r="Y20" s="447" t="str">
        <f>IFERROR(VLOOKUP(D20,'6月'!$H$3:$V$55,6,FALSE)&amp;"","")</f>
        <v/>
      </c>
      <c r="Z20" s="222" t="str">
        <f>IFERROR(VLOOKUP(D20,'6月'!$H$3:$V$55,3,FALSE)&amp;"","")</f>
        <v/>
      </c>
      <c r="AA20" s="222" t="str">
        <f>IFERROR(VLOOKUP(D20,'6月'!$H$3:$V$55,7,FALSE)&amp;"","")</f>
        <v/>
      </c>
      <c r="AB20" s="222" t="str">
        <f>IFERROR(VLOOKUP(D20,'6月'!$H$3:$V$55,9,FALSE)&amp;"","")</f>
        <v/>
      </c>
      <c r="AC20" s="222" t="str">
        <f>IFERROR(VLOOKUP(D20,'6月'!$H$3:$V$55,10,FALSE)&amp;"","")</f>
        <v/>
      </c>
      <c r="AD20" s="222" t="str">
        <f>IFERROR(VLOOKUP(D20,'6月'!$H$3:$V$55,11,FALSE)&amp;"","")</f>
        <v/>
      </c>
      <c r="AE20" s="222">
        <f>IFERROR(VLOOKUP(D20,'6月'!$H$3:$V$55,13,FALSE),0)</f>
        <v>0</v>
      </c>
      <c r="AF20" s="448">
        <f t="shared" ref="AF20" si="23">IFERROR(AE20+X20,0)</f>
        <v>0</v>
      </c>
      <c r="AG20" s="447" t="str">
        <f>IFERROR(VLOOKUP(D20,'7月'!$H$3:$V$40,6,FALSE)&amp;"","")</f>
        <v>98</v>
      </c>
      <c r="AH20" s="222" t="str">
        <f>IFERROR(VLOOKUP(D20,'7月'!$H$3:$V$40,3,FALSE)&amp;"","")</f>
        <v>Guest</v>
      </c>
      <c r="AI20" s="222" t="str">
        <f>IFERROR(VLOOKUP(D20,'7月'!$H$3:$V$40,7,FALSE)&amp;"","")</f>
        <v/>
      </c>
      <c r="AJ20" s="222" t="str">
        <f>IFERROR(VLOOKUP(D20,'7月'!$H$3:$V$40,9,FALSE)&amp;"","")</f>
        <v/>
      </c>
      <c r="AK20" s="222" t="str">
        <f>IFERROR(VLOOKUP(D20,'7月'!$H$3:$V$40,10,FALSE)&amp;"","")</f>
        <v/>
      </c>
      <c r="AL20" s="222" t="str">
        <f>IFERROR(VLOOKUP(D20,'7月'!$H$3:$V$40,11,FALSE)&amp;"","")</f>
        <v/>
      </c>
      <c r="AM20" s="222">
        <f>IFERROR(VLOOKUP(D20,'7月'!$H$3:$V$40,13,FALSE),0)</f>
        <v>1</v>
      </c>
      <c r="AN20" s="448">
        <f t="shared" ref="AN20" si="24">IFERROR(AF20+AM20,0)</f>
        <v>1</v>
      </c>
      <c r="AO20" s="447" t="str">
        <f>IFERROR(VLOOKUP(D20,'8月'!$H$3:$V$50,6,FALSE)&amp;"","")</f>
        <v>96</v>
      </c>
      <c r="AP20" s="222" t="str">
        <f>IFERROR(VLOOKUP(D20,'8月'!$H$3:$V$50,3,FALSE)&amp;"","")</f>
        <v>New-2</v>
      </c>
      <c r="AQ20" s="222" t="str">
        <f>IFERROR(VLOOKUP(D20,'8月'!$H$3:$V$50,7,FALSE)&amp;"","")</f>
        <v/>
      </c>
      <c r="AR20" s="449" t="str">
        <f>IFERROR(VLOOKUP(D20,'8月'!$H$3:$V$50,9,FALSE)&amp;"","")</f>
        <v/>
      </c>
      <c r="AS20" s="449" t="str">
        <f>IFERROR(VLOOKUP(D20,'8月'!$H$3:$V$50,10,FALSE)&amp;"","")</f>
        <v/>
      </c>
      <c r="AT20" s="449" t="str">
        <f>IFERROR(VLOOKUP(D20,'8月'!$H$3:$V$50,11,FALSE)&amp;"","")</f>
        <v/>
      </c>
      <c r="AU20" s="222">
        <f>IFERROR(VLOOKUP(D20,'8月'!$H$3:$V$50,14,FALSE),0)</f>
        <v>1</v>
      </c>
      <c r="AV20" s="448">
        <f t="shared" ref="AV20" si="25">IFERROR(AN20+AU20,0)</f>
        <v>2</v>
      </c>
      <c r="AW20" s="447" t="str">
        <f>IFERROR(VLOOKUP(D20,'9月'!$H$3:$V$47,6,FALSE)&amp;"","")</f>
        <v>103</v>
      </c>
      <c r="AX20" s="222" t="str">
        <f>IFERROR(VLOOKUP(D20,'9月'!$H$3:$V$47,3,FALSE)&amp;"","")</f>
        <v>16</v>
      </c>
      <c r="AY20" s="222" t="str">
        <f>IFERROR(VLOOKUP(D20,'9月'!$H$3:$V$47,7,FALSE)&amp;"","")</f>
        <v>87</v>
      </c>
      <c r="AZ20" s="222" t="str">
        <f>IFERROR(VLOOKUP(D20,'9月'!$H$3:$V$47,9,FALSE)&amp;"","")</f>
        <v/>
      </c>
      <c r="BA20" s="449" t="str">
        <f>IFERROR(VLOOKUP(D20,'9月'!$H$3:$V$47,10,FALSE)&amp;"","")</f>
        <v/>
      </c>
      <c r="BB20" s="449" t="str">
        <f>IFERROR(VLOOKUP(D20,'9月'!$H$3:$V$47,11,FALSE)&amp;"","")</f>
        <v/>
      </c>
      <c r="BC20" s="222">
        <f>IFERROR(VLOOKUP(D20,'9月'!$H$3:$V$47,14,FALSE),0)</f>
        <v>1</v>
      </c>
      <c r="BD20" s="448">
        <f>IFERROR(AV20+BC20,0)</f>
        <v>3</v>
      </c>
      <c r="BE20" s="447" t="str">
        <f>IFERROR(VLOOKUP(D20,'10月'!$H$3:$V$83,6,FALSE)&amp;"","")</f>
        <v>98</v>
      </c>
      <c r="BF20" s="449"/>
      <c r="BG20" s="449"/>
      <c r="BH20" s="449"/>
      <c r="BI20" s="449"/>
      <c r="BJ20" s="449"/>
      <c r="BK20" s="222">
        <f>IFERROR(VLOOKUP(D20,'10月'!$H$3:$V$49,14,FALSE),0)</f>
        <v>1</v>
      </c>
      <c r="BL20" s="449">
        <f>BD20+BK20</f>
        <v>4</v>
      </c>
      <c r="BM20" s="654"/>
      <c r="BN20" s="230" t="s">
        <v>291</v>
      </c>
      <c r="BO20" s="934" t="s">
        <v>291</v>
      </c>
      <c r="BP20" s="934" t="s">
        <v>291</v>
      </c>
      <c r="BQ20" s="934">
        <v>98</v>
      </c>
      <c r="BR20" s="230">
        <v>96</v>
      </c>
      <c r="BS20" s="230">
        <v>103</v>
      </c>
      <c r="BT20" s="1487">
        <v>98</v>
      </c>
      <c r="BU20" s="243">
        <f t="shared" ref="BU20" si="26">IFERROR(AVERAGE(BN20,BO20,BP20,BQ20,BR20,BS20,BT20),"-")</f>
        <v>98.75</v>
      </c>
      <c r="BV20" s="39">
        <f t="shared" ref="BV20" si="27">IFERROR(MIN(((BU20-72)*0.8),36),"-")</f>
        <v>21.400000000000002</v>
      </c>
      <c r="BW20" s="239"/>
      <c r="BX20" s="10"/>
      <c r="BY20" s="10"/>
    </row>
    <row r="21" spans="1:77" s="21" customFormat="1" ht="19.5" customHeight="1">
      <c r="A21" s="36">
        <f t="shared" si="9"/>
        <v>18</v>
      </c>
      <c r="B21" s="421" t="s">
        <v>390</v>
      </c>
      <c r="C21" s="435" t="s">
        <v>339</v>
      </c>
      <c r="D21" s="423" t="s">
        <v>618</v>
      </c>
      <c r="E21" s="468" t="s">
        <v>60</v>
      </c>
      <c r="F21" s="465">
        <v>26</v>
      </c>
      <c r="G21" s="46" t="s">
        <v>680</v>
      </c>
      <c r="H21" s="44"/>
      <c r="I21" s="53">
        <f>IFERROR(VLOOKUP(D21,'4月修正'!$G$3:$S$53,7,FALSE),"")</f>
        <v>94</v>
      </c>
      <c r="J21" s="38">
        <f>IFERROR(VLOOKUP(D21,'4月修正'!$G$3:$S$53,2,FALSE),"")</f>
        <v>26</v>
      </c>
      <c r="K21" s="462" t="str">
        <f>IFERROR(VLOOKUP(D21,'4月修正'!$G$3:$S$53,8,FALSE)&amp;"","")</f>
        <v>68</v>
      </c>
      <c r="L21" s="38" t="str">
        <f>IFERROR(VLOOKUP(D21,'4月修正'!$G$3:$Q$53,9,FALSE)&amp;"","")</f>
        <v/>
      </c>
      <c r="M21" s="38" t="str">
        <f>IFERROR(VLOOKUP(D21,'4月修正'!$G$3:$Q$53,10,FALSE)&amp;"","")</f>
        <v>6</v>
      </c>
      <c r="N21" s="38" t="str">
        <f>IFERROR(VLOOKUP(D21,'4月修正'!$G$3:$Q$53,11,FALSE)&amp;"","")</f>
        <v/>
      </c>
      <c r="O21" s="38">
        <f>IFERROR(VLOOKUP(D21,'4月修正'!$G$3:$S$53,13,FALSE),0)</f>
        <v>15</v>
      </c>
      <c r="P21" s="445">
        <f t="shared" si="0"/>
        <v>15</v>
      </c>
      <c r="Q21" s="443" t="str">
        <f>IFERROR(VLOOKUP(D21,'5月'!$H$3:$W$51,7,FALSE)&amp;"","")</f>
        <v>114</v>
      </c>
      <c r="R21" s="446" t="str">
        <f>IFERROR(VLOOKUP(D21,'5月'!$H$3:$W$51,3,FALSE)&amp;"","")</f>
        <v>23</v>
      </c>
      <c r="S21" s="444" t="str">
        <f>IFERROR(VLOOKUP(D21,'5月'!$H$3:$W$51,8,FALSE)&amp;"","")</f>
        <v>91</v>
      </c>
      <c r="T21" s="444" t="str">
        <f>IFERROR(VLOOKUP(D21,'5月'!$H$3:$W$51,10,FALSE)&amp;"","")</f>
        <v/>
      </c>
      <c r="U21" s="444" t="str">
        <f>IFERROR(VLOOKUP(D21,'5月'!$H$3:$W$51,11,FALSE)&amp;"","")</f>
        <v/>
      </c>
      <c r="V21" s="444" t="str">
        <f>IFERROR(VLOOKUP(D21,'5月'!$H$3:$W$51,12,FALSE)&amp;"","")</f>
        <v/>
      </c>
      <c r="W21" s="444">
        <f>IFERROR(VLOOKUP(D21,'5月'!$H$3:$W$51,14,FALSE),0)</f>
        <v>1</v>
      </c>
      <c r="X21" s="445">
        <f t="shared" si="1"/>
        <v>16</v>
      </c>
      <c r="Y21" s="447" t="str">
        <f>IFERROR(VLOOKUP(D21,'6月'!$H$3:$V$55,6,FALSE)&amp;"","")</f>
        <v>94</v>
      </c>
      <c r="Z21" s="222" t="str">
        <f>IFERROR(VLOOKUP(D21,'6月'!$H$3:$V$55,3,FALSE)&amp;"","")</f>
        <v>25</v>
      </c>
      <c r="AA21" s="222" t="str">
        <f>IFERROR(VLOOKUP(D21,'6月'!$H$3:$V$55,7,FALSE)&amp;"","")</f>
        <v>69</v>
      </c>
      <c r="AB21" s="222" t="str">
        <f>IFERROR(VLOOKUP(D21,'6月'!$H$3:$V$55,9,FALSE)&amp;"","")</f>
        <v/>
      </c>
      <c r="AC21" s="222" t="str">
        <f>IFERROR(VLOOKUP(D21,'6月'!$H$3:$V$55,10,FALSE)&amp;"","")</f>
        <v/>
      </c>
      <c r="AD21" s="222" t="str">
        <f>IFERROR(VLOOKUP(D21,'6月'!$H$3:$V$55,11,FALSE)&amp;"","")</f>
        <v>17</v>
      </c>
      <c r="AE21" s="222">
        <f>IFERROR(VLOOKUP(D21,'6月'!$H$3:$V$55,13,FALSE),0)</f>
        <v>12</v>
      </c>
      <c r="AF21" s="448">
        <f t="shared" si="13"/>
        <v>28</v>
      </c>
      <c r="AG21" s="447" t="str">
        <f>IFERROR(VLOOKUP(D21,'7月'!$H$3:$V$40,6,FALSE)&amp;"","")</f>
        <v>96</v>
      </c>
      <c r="AH21" s="222" t="str">
        <f>IFERROR(VLOOKUP(D21,'7月'!$H$3:$V$40,3,FALSE)&amp;"","")</f>
        <v>25</v>
      </c>
      <c r="AI21" s="222" t="str">
        <f>IFERROR(VLOOKUP(D21,'7月'!$H$3:$V$40,7,FALSE)&amp;"","")</f>
        <v>71</v>
      </c>
      <c r="AJ21" s="222" t="str">
        <f>IFERROR(VLOOKUP(D21,'7月'!$H$3:$V$40,9,FALSE)&amp;"","")</f>
        <v>2</v>
      </c>
      <c r="AK21" s="222" t="str">
        <f>IFERROR(VLOOKUP(D21,'7月'!$H$3:$V$40,10,FALSE)&amp;"","")</f>
        <v/>
      </c>
      <c r="AL21" s="222" t="str">
        <f>IFERROR(VLOOKUP(D21,'7月'!$H$3:$V$40,11,FALSE)&amp;"","")</f>
        <v/>
      </c>
      <c r="AM21" s="222">
        <f>IFERROR(VLOOKUP(D21,'7月'!$H$3:$V$40,13,FALSE),0)</f>
        <v>11</v>
      </c>
      <c r="AN21" s="448">
        <f t="shared" si="14"/>
        <v>39</v>
      </c>
      <c r="AO21" s="447" t="str">
        <f>IFERROR(VLOOKUP(D21,'8月'!$H$3:$V$50,6,FALSE)&amp;"","")</f>
        <v>95</v>
      </c>
      <c r="AP21" s="222" t="str">
        <f>IFERROR(VLOOKUP(D21,'8月'!$H$3:$V$50,3,FALSE)&amp;"","")</f>
        <v>25</v>
      </c>
      <c r="AQ21" s="828" t="str">
        <f>IFERROR(VLOOKUP(D21,'8月'!$H$3:$V$50,7,FALSE)&amp;"","")</f>
        <v>70</v>
      </c>
      <c r="AR21" s="449" t="str">
        <f>IFERROR(VLOOKUP(D21,'8月'!$H$3:$V$50,9,FALSE)&amp;"","")</f>
        <v/>
      </c>
      <c r="AS21" s="449" t="str">
        <f>IFERROR(VLOOKUP(D21,'8月'!$H$3:$V$50,10,FALSE)&amp;"","")</f>
        <v/>
      </c>
      <c r="AT21" s="449" t="str">
        <f>IFERROR(VLOOKUP(D21,'8月'!$H$3:$V$50,11,FALSE)&amp;"","")</f>
        <v/>
      </c>
      <c r="AU21" s="222">
        <f>IFERROR(VLOOKUP(D21,'8月'!$H$3:$V$50,14,FALSE),0)</f>
        <v>15</v>
      </c>
      <c r="AV21" s="448">
        <f t="shared" si="4"/>
        <v>54</v>
      </c>
      <c r="AW21" s="447" t="str">
        <f>IFERROR(VLOOKUP(D21,'9月'!$H$3:$V$47,6,FALSE)&amp;"","")</f>
        <v>102</v>
      </c>
      <c r="AX21" s="222" t="str">
        <f>IFERROR(VLOOKUP(D21,'9月'!$H$3:$V$47,3,FALSE)&amp;"","")</f>
        <v>23</v>
      </c>
      <c r="AY21" s="222" t="str">
        <f>IFERROR(VLOOKUP(D21,'9月'!$H$3:$V$47,7,FALSE)&amp;"","")</f>
        <v>79</v>
      </c>
      <c r="AZ21" s="222" t="str">
        <f>IFERROR(VLOOKUP(D21,'9月'!$H$3:$V$47,9,FALSE)&amp;"","")</f>
        <v/>
      </c>
      <c r="BA21" s="449" t="str">
        <f>IFERROR(VLOOKUP(D21,'9月'!$H$3:$V$47,10,FALSE)&amp;"","")</f>
        <v/>
      </c>
      <c r="BB21" s="449" t="str">
        <f>IFERROR(VLOOKUP(D21,'9月'!$H$3:$V$47,11,FALSE)&amp;"","")</f>
        <v/>
      </c>
      <c r="BC21" s="222">
        <f>IFERROR(VLOOKUP(D21,'9月'!$H$3:$V$47,14,FALSE),0)</f>
        <v>1</v>
      </c>
      <c r="BD21" s="448">
        <f t="shared" si="5"/>
        <v>55</v>
      </c>
      <c r="BE21" s="447" t="str">
        <f>IFERROR(VLOOKUP(D21,'10月'!$H$3:$V$49,6,FALSE)&amp;"","")</f>
        <v>102</v>
      </c>
      <c r="BF21" s="222" t="str">
        <f>IFERROR(VLOOKUP(D21,'10月'!$H$3:$V$49,3,FALSE)&amp;"","")</f>
        <v>23</v>
      </c>
      <c r="BG21" s="222" t="str">
        <f>IFERROR(VLOOKUP(D21,'10月'!$H$3:$V$49,7,FALSE)&amp;"","")</f>
        <v>79</v>
      </c>
      <c r="BH21" s="222" t="str">
        <f>IFERROR(VLOOKUP(D21,'10月'!$H$3:$V$49,9,FALSE)&amp;"","")</f>
        <v/>
      </c>
      <c r="BI21" s="449" t="str">
        <f>IFERROR(VLOOKUP(D21,'10月'!$H$3:$V$49,10,FALSE)&amp;"","")</f>
        <v/>
      </c>
      <c r="BJ21" s="449" t="str">
        <f>IFERROR(VLOOKUP(D21,'10月'!$H$3:$V$49,11,FALSE)&amp;"","")</f>
        <v/>
      </c>
      <c r="BK21" s="222">
        <f>IFERROR(VLOOKUP(D21,'10月'!$H$3:$V$49,14,FALSE),0)</f>
        <v>1</v>
      </c>
      <c r="BL21" s="449">
        <f t="shared" si="6"/>
        <v>56</v>
      </c>
      <c r="BM21" s="647"/>
      <c r="BN21" s="230">
        <v>94</v>
      </c>
      <c r="BO21" s="934">
        <v>114</v>
      </c>
      <c r="BP21" s="934">
        <v>94</v>
      </c>
      <c r="BQ21" s="934">
        <v>96</v>
      </c>
      <c r="BR21" s="230">
        <v>95</v>
      </c>
      <c r="BS21" s="230">
        <v>102</v>
      </c>
      <c r="BT21" s="1487">
        <v>102</v>
      </c>
      <c r="BU21" s="243">
        <f t="shared" si="8"/>
        <v>99.571428571428569</v>
      </c>
      <c r="BV21" s="39">
        <f>IFERROR(MIN(((BU21-72)*0.8),36),"-")</f>
        <v>22.057142857142857</v>
      </c>
      <c r="BW21" s="239"/>
    </row>
    <row r="22" spans="1:77" s="21" customFormat="1" ht="19.5" customHeight="1">
      <c r="A22" s="36">
        <f t="shared" si="9"/>
        <v>19</v>
      </c>
      <c r="B22" s="421" t="s">
        <v>384</v>
      </c>
      <c r="C22" s="435" t="s">
        <v>332</v>
      </c>
      <c r="D22" s="423" t="s">
        <v>619</v>
      </c>
      <c r="E22" s="468" t="s">
        <v>60</v>
      </c>
      <c r="F22" s="465">
        <v>22</v>
      </c>
      <c r="G22" s="46" t="s">
        <v>681</v>
      </c>
      <c r="H22" s="44"/>
      <c r="I22" s="53">
        <f>IFERROR(VLOOKUP(D22,'4月修正'!$G$3:$S$53,7,FALSE),"")</f>
        <v>98</v>
      </c>
      <c r="J22" s="38">
        <f>IFERROR(VLOOKUP(D22,'4月修正'!$G$3:$S$53,2,FALSE),"")</f>
        <v>22</v>
      </c>
      <c r="K22" s="38" t="str">
        <f>IFERROR(VLOOKUP(D22,'4月修正'!$G$3:$S$53,8,FALSE)&amp;"","")</f>
        <v>76</v>
      </c>
      <c r="L22" s="38" t="str">
        <f>IFERROR(VLOOKUP(D22,'4月修正'!$G$3:$Q$53,9,FALSE)&amp;"","")</f>
        <v/>
      </c>
      <c r="M22" s="38" t="str">
        <f>IFERROR(VLOOKUP(D22,'4月修正'!$G$3:$Q$53,10,FALSE)&amp;"","")</f>
        <v/>
      </c>
      <c r="N22" s="38" t="str">
        <f>IFERROR(VLOOKUP(D22,'4月修正'!$G$3:$Q$53,11,FALSE)&amp;"","")</f>
        <v/>
      </c>
      <c r="O22" s="38">
        <f>IFERROR(VLOOKUP(D22,'4月修正'!$G$3:$S$53,13,FALSE),0)</f>
        <v>1</v>
      </c>
      <c r="P22" s="445">
        <f t="shared" si="0"/>
        <v>1</v>
      </c>
      <c r="Q22" s="443" t="str">
        <f>IFERROR(VLOOKUP(D22,'5月'!$H$3:$W$51,7,FALSE)&amp;"","")</f>
        <v>112</v>
      </c>
      <c r="R22" s="446" t="str">
        <f>IFERROR(VLOOKUP(D22,'5月'!$H$3:$W$51,3,FALSE)&amp;"","")</f>
        <v>22</v>
      </c>
      <c r="S22" s="444" t="str">
        <f>IFERROR(VLOOKUP(D22,'5月'!$H$3:$W$51,8,FALSE)&amp;"","")</f>
        <v>90</v>
      </c>
      <c r="T22" s="444" t="str">
        <f>IFERROR(VLOOKUP(D22,'5月'!$H$3:$W$51,10,FALSE)&amp;"","")</f>
        <v/>
      </c>
      <c r="U22" s="444" t="str">
        <f>IFERROR(VLOOKUP(D22,'5月'!$H$3:$W$51,11,FALSE)&amp;"","")</f>
        <v/>
      </c>
      <c r="V22" s="444" t="str">
        <f>IFERROR(VLOOKUP(D22,'5月'!$H$3:$W$51,12,FALSE)&amp;"","")</f>
        <v/>
      </c>
      <c r="W22" s="444">
        <f>IFERROR(VLOOKUP(D22,'5月'!$H$3:$W$51,14,FALSE),0)</f>
        <v>1</v>
      </c>
      <c r="X22" s="445">
        <f t="shared" si="1"/>
        <v>2</v>
      </c>
      <c r="Y22" s="447" t="str">
        <f>IFERROR(VLOOKUP(D22,'6月'!$H$3:$V$55,6,FALSE)&amp;"","")</f>
        <v>101</v>
      </c>
      <c r="Z22" s="222" t="str">
        <f>IFERROR(VLOOKUP(D22,'6月'!$H$3:$V$55,3,FALSE)&amp;"","")</f>
        <v>23</v>
      </c>
      <c r="AA22" s="222" t="str">
        <f>IFERROR(VLOOKUP(D22,'6月'!$H$3:$V$55,7,FALSE)&amp;"","")</f>
        <v>78</v>
      </c>
      <c r="AB22" s="222" t="str">
        <f>IFERROR(VLOOKUP(D22,'6月'!$H$3:$V$55,9,FALSE)&amp;"","")</f>
        <v/>
      </c>
      <c r="AC22" s="222" t="str">
        <f>IFERROR(VLOOKUP(D22,'6月'!$H$3:$V$55,10,FALSE)&amp;"","")</f>
        <v/>
      </c>
      <c r="AD22" s="222" t="str">
        <f>IFERROR(VLOOKUP(D22,'6月'!$H$3:$V$55,11,FALSE)&amp;"","")</f>
        <v/>
      </c>
      <c r="AE22" s="222">
        <f>IFERROR(VLOOKUP(D22,'6月'!$H$3:$V$55,13,FALSE),0)</f>
        <v>1</v>
      </c>
      <c r="AF22" s="448">
        <f t="shared" si="13"/>
        <v>3</v>
      </c>
      <c r="AG22" s="447" t="str">
        <f>IFERROR(VLOOKUP(D22,'7月'!$H$3:$V$40,6,FALSE)&amp;"","")</f>
        <v>96</v>
      </c>
      <c r="AH22" s="222" t="str">
        <f>IFERROR(VLOOKUP(D22,'7月'!$H$3:$V$40,3,FALSE)&amp;"","")</f>
        <v>23</v>
      </c>
      <c r="AI22" s="222" t="str">
        <f>IFERROR(VLOOKUP(D22,'7月'!$H$3:$V$40,7,FALSE)&amp;"","")</f>
        <v>73</v>
      </c>
      <c r="AJ22" s="222" t="str">
        <f>IFERROR(VLOOKUP(D22,'7月'!$H$3:$V$40,9,FALSE)&amp;"","")</f>
        <v>5, 10, 14</v>
      </c>
      <c r="AK22" s="222" t="str">
        <f>IFERROR(VLOOKUP(D22,'7月'!$H$3:$V$40,10,FALSE)&amp;"","")</f>
        <v/>
      </c>
      <c r="AL22" s="222" t="str">
        <f>IFERROR(VLOOKUP(D22,'7月'!$H$3:$V$40,11,FALSE)&amp;"","")</f>
        <v/>
      </c>
      <c r="AM22" s="222">
        <f>IFERROR(VLOOKUP(D22,'7月'!$H$3:$V$40,13,FALSE),0)</f>
        <v>6</v>
      </c>
      <c r="AN22" s="448">
        <f t="shared" si="14"/>
        <v>9</v>
      </c>
      <c r="AO22" s="447" t="str">
        <f>IFERROR(VLOOKUP(D22,'8月'!$H$3:$V$50,6,FALSE)&amp;"","")</f>
        <v>107</v>
      </c>
      <c r="AP22" s="222" t="str">
        <f>IFERROR(VLOOKUP(D22,'8月'!$H$3:$V$50,3,FALSE)&amp;"","")</f>
        <v>23</v>
      </c>
      <c r="AQ22" s="222" t="str">
        <f>IFERROR(VLOOKUP(D22,'8月'!$H$3:$V$50,7,FALSE)&amp;"","")</f>
        <v>84</v>
      </c>
      <c r="AR22" s="449" t="str">
        <f>IFERROR(VLOOKUP(D22,'8月'!$H$3:$V$50,9,FALSE)&amp;"","")</f>
        <v/>
      </c>
      <c r="AS22" s="449" t="str">
        <f>IFERROR(VLOOKUP(D22,'8月'!$H$3:$V$50,10,FALSE)&amp;"","")</f>
        <v/>
      </c>
      <c r="AT22" s="449" t="str">
        <f>IFERROR(VLOOKUP(D22,'8月'!$H$3:$V$50,11,FALSE)&amp;"","")</f>
        <v/>
      </c>
      <c r="AU22" s="222">
        <f>IFERROR(VLOOKUP(D22,'8月'!$H$3:$V$50,14,FALSE),0)</f>
        <v>1</v>
      </c>
      <c r="AV22" s="448">
        <f t="shared" si="4"/>
        <v>10</v>
      </c>
      <c r="AW22" s="447" t="str">
        <f>IFERROR(VLOOKUP(D22,'9月'!$H$3:$V$47,6,FALSE)&amp;"","")</f>
        <v>105</v>
      </c>
      <c r="AX22" s="222" t="str">
        <f>IFERROR(VLOOKUP(D22,'9月'!$H$3:$V$47,3,FALSE)&amp;"","")</f>
        <v>23</v>
      </c>
      <c r="AY22" s="222" t="str">
        <f>IFERROR(VLOOKUP(D22,'9月'!$H$3:$V$47,7,FALSE)&amp;"","")</f>
        <v>82</v>
      </c>
      <c r="AZ22" s="222" t="str">
        <f>IFERROR(VLOOKUP(D22,'9月'!$H$3:$V$47,9,FALSE)&amp;"","")</f>
        <v/>
      </c>
      <c r="BA22" s="449" t="str">
        <f>IFERROR(VLOOKUP(D22,'9月'!$H$3:$V$47,10,FALSE)&amp;"","")</f>
        <v/>
      </c>
      <c r="BB22" s="449" t="str">
        <f>IFERROR(VLOOKUP(D22,'9月'!$H$3:$V$47,11,FALSE)&amp;"","")</f>
        <v/>
      </c>
      <c r="BC22" s="222">
        <f>IFERROR(VLOOKUP(D22,'9月'!$H$3:$V$47,14,FALSE),0)</f>
        <v>1</v>
      </c>
      <c r="BD22" s="448">
        <f t="shared" si="5"/>
        <v>11</v>
      </c>
      <c r="BE22" s="447" t="str">
        <f>IFERROR(VLOOKUP(D22,'10月'!$H$3:$V$49,6,FALSE)&amp;"","")</f>
        <v>111</v>
      </c>
      <c r="BF22" s="222" t="str">
        <f>IFERROR(VLOOKUP(D22,'10月'!$H$3:$V$49,3,FALSE)&amp;"","")</f>
        <v>23</v>
      </c>
      <c r="BG22" s="222" t="str">
        <f>IFERROR(VLOOKUP(D22,'10月'!$H$3:$V$49,7,FALSE)&amp;"","")</f>
        <v>88</v>
      </c>
      <c r="BH22" s="222" t="str">
        <f>IFERROR(VLOOKUP(D22,'10月'!$H$3:$V$49,9,FALSE)&amp;"","")</f>
        <v/>
      </c>
      <c r="BI22" s="449" t="str">
        <f>IFERROR(VLOOKUP(D22,'10月'!$H$3:$V$49,10,FALSE)&amp;"","")</f>
        <v/>
      </c>
      <c r="BJ22" s="449" t="str">
        <f>IFERROR(VLOOKUP(D22,'10月'!$H$3:$V$49,11,FALSE)&amp;"","")</f>
        <v/>
      </c>
      <c r="BK22" s="222">
        <f>IFERROR(VLOOKUP(D22,'10月'!$H$3:$V$49,14,FALSE),0)</f>
        <v>1</v>
      </c>
      <c r="BL22" s="449">
        <f t="shared" si="6"/>
        <v>12</v>
      </c>
      <c r="BM22" s="647"/>
      <c r="BN22" s="230">
        <v>98</v>
      </c>
      <c r="BO22" s="934">
        <v>112</v>
      </c>
      <c r="BP22" s="934">
        <v>101</v>
      </c>
      <c r="BQ22" s="934">
        <v>96</v>
      </c>
      <c r="BR22" s="230">
        <v>107</v>
      </c>
      <c r="BS22" s="230">
        <v>105</v>
      </c>
      <c r="BT22" s="1487">
        <v>111</v>
      </c>
      <c r="BU22" s="243">
        <f t="shared" si="8"/>
        <v>104.28571428571429</v>
      </c>
      <c r="BV22" s="39">
        <f t="shared" si="20"/>
        <v>25.828571428571436</v>
      </c>
      <c r="BW22" s="239"/>
    </row>
    <row r="23" spans="1:77" s="21" customFormat="1" ht="19.5" customHeight="1">
      <c r="A23" s="36">
        <f t="shared" si="9"/>
        <v>20</v>
      </c>
      <c r="B23" s="421" t="s">
        <v>434</v>
      </c>
      <c r="C23" s="435" t="s">
        <v>339</v>
      </c>
      <c r="D23" s="423" t="s">
        <v>620</v>
      </c>
      <c r="E23" s="470" t="s">
        <v>546</v>
      </c>
      <c r="F23" s="465">
        <v>27</v>
      </c>
      <c r="G23" s="11" t="s">
        <v>855</v>
      </c>
      <c r="H23" s="44"/>
      <c r="I23" s="53" t="str">
        <f>IFERROR(VLOOKUP(D23,'4月修正'!$G$3:$S$53,7,FALSE),"")</f>
        <v/>
      </c>
      <c r="J23" s="38" t="str">
        <f>IFERROR(VLOOKUP(D23,'4月修正'!$G$3:$S$53,2,FALSE),"")</f>
        <v/>
      </c>
      <c r="K23" s="38" t="str">
        <f>IFERROR(VLOOKUP(D23,'4月修正'!$G$3:$S$53,8,FALSE)&amp;"","")</f>
        <v/>
      </c>
      <c r="L23" s="38" t="str">
        <f>IFERROR(VLOOKUP(D23,'4月修正'!$G$3:$Q$53,9,FALSE)&amp;"","")</f>
        <v/>
      </c>
      <c r="M23" s="38" t="str">
        <f>IFERROR(VLOOKUP(D23,'4月修正'!$G$3:$Q$53,10,FALSE)&amp;"","")</f>
        <v/>
      </c>
      <c r="N23" s="38" t="str">
        <f>IFERROR(VLOOKUP(D23,'4月修正'!$G$3:$Q$53,11,FALSE)&amp;"","")</f>
        <v/>
      </c>
      <c r="O23" s="38">
        <f>IFERROR(VLOOKUP(D23,'4月修正'!$G$3:$S$53,13,FALSE),0)</f>
        <v>0</v>
      </c>
      <c r="P23" s="445">
        <f t="shared" si="0"/>
        <v>0</v>
      </c>
      <c r="Q23" s="443" t="str">
        <f>IFERROR(VLOOKUP(D23,'5月'!$H$3:$W$51,7,FALSE)&amp;"","")</f>
        <v>105</v>
      </c>
      <c r="R23" s="446" t="str">
        <f>IFERROR(VLOOKUP(D23,'5月'!$H$3:$W$51,3,FALSE)&amp;"","")</f>
        <v>27</v>
      </c>
      <c r="S23" s="444" t="str">
        <f>IFERROR(VLOOKUP(D23,'5月'!$H$3:$W$51,8,FALSE)&amp;"","")</f>
        <v>78</v>
      </c>
      <c r="T23" s="444" t="str">
        <f>IFERROR(VLOOKUP(D23,'5月'!$H$3:$W$51,10,FALSE)&amp;"","")</f>
        <v/>
      </c>
      <c r="U23" s="444" t="str">
        <f>IFERROR(VLOOKUP(D23,'5月'!$H$3:$W$51,11,FALSE)&amp;"","")</f>
        <v/>
      </c>
      <c r="V23" s="444" t="str">
        <f>IFERROR(VLOOKUP(D23,'5月'!$H$3:$W$51,12,FALSE)&amp;"","")</f>
        <v/>
      </c>
      <c r="W23" s="444">
        <f>IFERROR(VLOOKUP(D23,'5月'!$H$3:$W$51,14,FALSE),0)</f>
        <v>4</v>
      </c>
      <c r="X23" s="445">
        <f t="shared" si="1"/>
        <v>4</v>
      </c>
      <c r="Y23" s="447" t="str">
        <f>IFERROR(VLOOKUP(D23,'6月'!$H$3:$V$55,6,FALSE)&amp;"","")</f>
        <v>95</v>
      </c>
      <c r="Z23" s="222" t="str">
        <f>IFERROR(VLOOKUP(D23,'6月'!$H$3:$V$55,3,FALSE)&amp;"","")</f>
        <v>27</v>
      </c>
      <c r="AA23" s="826" t="str">
        <f>IFERROR(VLOOKUP(D23,'6月'!$H$3:$V$55,7,FALSE)&amp;"","")</f>
        <v>68</v>
      </c>
      <c r="AB23" s="222" t="str">
        <f>IFERROR(VLOOKUP(D23,'6月'!$H$3:$V$55,9,FALSE)&amp;"","")</f>
        <v/>
      </c>
      <c r="AC23" s="222" t="str">
        <f>IFERROR(VLOOKUP(D23,'6月'!$H$3:$V$55,10,FALSE)&amp;"","")</f>
        <v/>
      </c>
      <c r="AD23" s="222" t="str">
        <f>IFERROR(VLOOKUP(D23,'6月'!$H$3:$V$55,11,FALSE)&amp;"","")</f>
        <v/>
      </c>
      <c r="AE23" s="222">
        <f>IFERROR(VLOOKUP(D23,'6月'!$H$3:$V$55,13,FALSE),0)</f>
        <v>21</v>
      </c>
      <c r="AF23" s="448">
        <f t="shared" si="13"/>
        <v>25</v>
      </c>
      <c r="AG23" s="447" t="str">
        <f>IFERROR(VLOOKUP(D23,'7月'!$H$3:$V$40,6,FALSE)&amp;"","")</f>
        <v>105</v>
      </c>
      <c r="AH23" s="222" t="str">
        <f>IFERROR(VLOOKUP(D23,'7月'!$H$3:$V$40,3,FALSE)&amp;"","")</f>
        <v>20</v>
      </c>
      <c r="AI23" s="222" t="str">
        <f>IFERROR(VLOOKUP(D23,'7月'!$H$3:$V$40,7,FALSE)&amp;"","")</f>
        <v>85</v>
      </c>
      <c r="AJ23" s="222" t="str">
        <f>IFERROR(VLOOKUP(D23,'7月'!$H$3:$V$40,9,FALSE)&amp;"","")</f>
        <v/>
      </c>
      <c r="AK23" s="222" t="str">
        <f>IFERROR(VLOOKUP(D23,'7月'!$H$3:$V$40,10,FALSE)&amp;"","")</f>
        <v/>
      </c>
      <c r="AL23" s="222" t="str">
        <f>IFERROR(VLOOKUP(D23,'7月'!$H$3:$V$40,11,FALSE)&amp;"","")</f>
        <v/>
      </c>
      <c r="AM23" s="222">
        <f>IFERROR(VLOOKUP(D23,'7月'!$H$3:$V$40,13,FALSE),0)</f>
        <v>1</v>
      </c>
      <c r="AN23" s="448">
        <f t="shared" si="14"/>
        <v>26</v>
      </c>
      <c r="AO23" s="447" t="str">
        <f>IFERROR(VLOOKUP(D23,'8月'!$H$3:$V$50,6,FALSE)&amp;"","")</f>
        <v>109</v>
      </c>
      <c r="AP23" s="222" t="str">
        <f>IFERROR(VLOOKUP(D23,'8月'!$H$3:$V$50,3,FALSE)&amp;"","")</f>
        <v>20</v>
      </c>
      <c r="AQ23" s="222" t="str">
        <f>IFERROR(VLOOKUP(D23,'8月'!$H$3:$V$50,7,FALSE)&amp;"","")</f>
        <v>89</v>
      </c>
      <c r="AR23" s="449" t="str">
        <f>IFERROR(VLOOKUP(D23,'8月'!$H$3:$V$50,9,FALSE)&amp;"","")</f>
        <v/>
      </c>
      <c r="AS23" s="449" t="str">
        <f>IFERROR(VLOOKUP(D23,'8月'!$H$3:$V$50,10,FALSE)&amp;"","")</f>
        <v/>
      </c>
      <c r="AT23" s="449" t="str">
        <f>IFERROR(VLOOKUP(D23,'8月'!$H$3:$V$50,11,FALSE)&amp;"","")</f>
        <v/>
      </c>
      <c r="AU23" s="222">
        <f>IFERROR(VLOOKUP(D23,'8月'!$H$3:$V$50,14,FALSE),0)</f>
        <v>1</v>
      </c>
      <c r="AV23" s="448">
        <f t="shared" si="4"/>
        <v>27</v>
      </c>
      <c r="AW23" s="447" t="str">
        <f>IFERROR(VLOOKUP(D23,'9月'!$H$3:$V$47,6,FALSE)&amp;"","")</f>
        <v>116</v>
      </c>
      <c r="AX23" s="222" t="str">
        <f>IFERROR(VLOOKUP(D23,'9月'!$H$3:$V$47,3,FALSE)&amp;"","")</f>
        <v>20</v>
      </c>
      <c r="AY23" s="222" t="str">
        <f>IFERROR(VLOOKUP(D23,'9月'!$H$3:$V$47,7,FALSE)&amp;"","")</f>
        <v>96</v>
      </c>
      <c r="AZ23" s="222" t="str">
        <f>IFERROR(VLOOKUP(D23,'9月'!$H$3:$V$47,9,FALSE)&amp;"","")</f>
        <v/>
      </c>
      <c r="BA23" s="449" t="str">
        <f>IFERROR(VLOOKUP(D23,'9月'!$H$3:$V$47,10,FALSE)&amp;"","")</f>
        <v/>
      </c>
      <c r="BB23" s="449" t="str">
        <f>IFERROR(VLOOKUP(D23,'9月'!$H$3:$V$47,11,FALSE)&amp;"","")</f>
        <v/>
      </c>
      <c r="BC23" s="222">
        <f>IFERROR(VLOOKUP(D23,'9月'!$H$3:$V$47,14,FALSE),0)</f>
        <v>1</v>
      </c>
      <c r="BD23" s="448">
        <f t="shared" si="5"/>
        <v>28</v>
      </c>
      <c r="BE23" s="447" t="str">
        <f>IFERROR(VLOOKUP(D23,'10月'!$H$3:$V$49,6,FALSE)&amp;"","")</f>
        <v>106</v>
      </c>
      <c r="BF23" s="222" t="str">
        <f>IFERROR(VLOOKUP(D23,'10月'!$H$3:$V$49,3,FALSE)&amp;"","")</f>
        <v>22</v>
      </c>
      <c r="BG23" s="222" t="str">
        <f>IFERROR(VLOOKUP(D23,'10月'!$H$3:$V$49,7,FALSE)&amp;"","")</f>
        <v>84</v>
      </c>
      <c r="BH23" s="222" t="str">
        <f>IFERROR(VLOOKUP(D23,'10月'!$H$3:$V$49,9,FALSE)&amp;"","")</f>
        <v/>
      </c>
      <c r="BI23" s="449" t="str">
        <f>IFERROR(VLOOKUP(D23,'10月'!$H$3:$V$49,10,FALSE)&amp;"","")</f>
        <v/>
      </c>
      <c r="BJ23" s="449" t="str">
        <f>IFERROR(VLOOKUP(D23,'10月'!$H$3:$V$49,11,FALSE)&amp;"","")</f>
        <v/>
      </c>
      <c r="BK23" s="222">
        <f>IFERROR(VLOOKUP(D23,'10月'!$H$3:$V$49,14,FALSE),0)</f>
        <v>1</v>
      </c>
      <c r="BL23" s="449">
        <f t="shared" si="6"/>
        <v>29</v>
      </c>
      <c r="BM23" s="651"/>
      <c r="BN23" s="230" t="s">
        <v>291</v>
      </c>
      <c r="BO23" s="934">
        <v>105</v>
      </c>
      <c r="BP23" s="934">
        <v>95</v>
      </c>
      <c r="BQ23" s="934">
        <v>105</v>
      </c>
      <c r="BR23" s="230">
        <v>109</v>
      </c>
      <c r="BS23" s="230">
        <v>116</v>
      </c>
      <c r="BT23" s="1487">
        <v>106</v>
      </c>
      <c r="BU23" s="243">
        <f t="shared" si="8"/>
        <v>106</v>
      </c>
      <c r="BV23" s="39">
        <f t="shared" si="11"/>
        <v>27.200000000000003</v>
      </c>
      <c r="BW23" s="1266" t="s">
        <v>506</v>
      </c>
    </row>
    <row r="24" spans="1:77" s="21" customFormat="1" ht="19.5" customHeight="1">
      <c r="A24" s="36">
        <f t="shared" si="9"/>
        <v>21</v>
      </c>
      <c r="B24" s="614" t="s">
        <v>578</v>
      </c>
      <c r="C24" s="614" t="s">
        <v>577</v>
      </c>
      <c r="D24" s="622" t="s">
        <v>621</v>
      </c>
      <c r="E24" s="622" t="s">
        <v>60</v>
      </c>
      <c r="F24" s="615">
        <v>10</v>
      </c>
      <c r="G24" s="616"/>
      <c r="H24" s="44"/>
      <c r="I24" s="53" t="str">
        <f>IFERROR(VLOOKUP(D24,'4月修正'!$G$3:$S$53,7,FALSE),"")</f>
        <v/>
      </c>
      <c r="J24" s="38" t="str">
        <f>IFERROR(VLOOKUP(D24,'4月修正'!$G$3:$S$53,2,FALSE),"")</f>
        <v/>
      </c>
      <c r="K24" s="38" t="str">
        <f>IFERROR(VLOOKUP(D24,'4月修正'!$G$3:$S$53,8,FALSE)&amp;"","")</f>
        <v/>
      </c>
      <c r="L24" s="38" t="str">
        <f>IFERROR(VLOOKUP(D24,'4月修正'!$G$3:$Q$53,9,FALSE)&amp;"","")</f>
        <v/>
      </c>
      <c r="M24" s="38" t="str">
        <f>IFERROR(VLOOKUP(D24,'4月修正'!$G$3:$Q$53,10,FALSE)&amp;"","")</f>
        <v/>
      </c>
      <c r="N24" s="617"/>
      <c r="O24" s="38">
        <f>IFERROR(VLOOKUP(D24,'4月修正'!$G$3:$S$53,13,FALSE),0)</f>
        <v>0</v>
      </c>
      <c r="P24" s="445">
        <f t="shared" ref="P24" si="28">O24</f>
        <v>0</v>
      </c>
      <c r="Q24" s="443" t="str">
        <f>IFERROR(VLOOKUP(D24,'5月'!$H$3:$W$51,7,FALSE)&amp;"","")</f>
        <v>83</v>
      </c>
      <c r="R24" s="446" t="str">
        <f>IFERROR(VLOOKUP(D24,'5月'!$H$3:$W$51,3,FALSE)&amp;"","")</f>
        <v>10</v>
      </c>
      <c r="S24" s="444" t="str">
        <f>IFERROR(VLOOKUP(D24,'5月'!$H$3:$W$51,8,FALSE)&amp;"","")</f>
        <v>73</v>
      </c>
      <c r="T24" s="444" t="str">
        <f>IFERROR(VLOOKUP(D24,'5月'!$H$3:$W$51,10,FALSE)&amp;"","")</f>
        <v>3,5</v>
      </c>
      <c r="U24" s="444" t="str">
        <f>IFERROR(VLOOKUP(D24,'5月'!$H$3:$W$51,11,FALSE)&amp;"","")</f>
        <v/>
      </c>
      <c r="V24" s="444" t="str">
        <f>IFERROR(VLOOKUP(D24,'5月'!$H$3:$W$51,12,FALSE)&amp;"","")</f>
        <v/>
      </c>
      <c r="W24" s="444">
        <f>IFERROR(VLOOKUP(D24,'5月'!$H$3:$W$51,14,FALSE),0)</f>
        <v>10</v>
      </c>
      <c r="X24" s="445">
        <f t="shared" si="1"/>
        <v>10</v>
      </c>
      <c r="Y24" s="447" t="str">
        <f>IFERROR(VLOOKUP(D24,'6月'!$H$3:$V$55,6,FALSE)&amp;"","")</f>
        <v>84</v>
      </c>
      <c r="Z24" s="222" t="str">
        <f>IFERROR(VLOOKUP(D24,'6月'!$H$3:$V$55,3,FALSE)&amp;"","")</f>
        <v>10</v>
      </c>
      <c r="AA24" s="222" t="str">
        <f>IFERROR(VLOOKUP(D24,'6月'!$H$3:$V$55,7,FALSE)&amp;"","")</f>
        <v>74</v>
      </c>
      <c r="AB24" s="618"/>
      <c r="AC24" s="618"/>
      <c r="AD24" s="618"/>
      <c r="AE24" s="222">
        <f>IFERROR(VLOOKUP(D24,'6月'!$H$3:$V$55,13,FALSE),0)</f>
        <v>4</v>
      </c>
      <c r="AF24" s="448">
        <f t="shared" si="13"/>
        <v>14</v>
      </c>
      <c r="AG24" s="447" t="str">
        <f>IFERROR(VLOOKUP(D24,'7月'!$H$3:$V$40,6,FALSE)&amp;"","")</f>
        <v/>
      </c>
      <c r="AH24" s="222" t="str">
        <f>IFERROR(VLOOKUP(D24,'7月'!$H$3:$V$40,3,FALSE)&amp;"","")</f>
        <v/>
      </c>
      <c r="AI24" s="222" t="str">
        <f>IFERROR(VLOOKUP(D24,'7月'!$H$3:$V$40,7,FALSE)&amp;"","")</f>
        <v/>
      </c>
      <c r="AJ24" s="618"/>
      <c r="AK24" s="618"/>
      <c r="AL24" s="618"/>
      <c r="AM24" s="222">
        <f>IFERROR(VLOOKUP(D24,'7月'!$H$3:$V$40,13,FALSE),0)</f>
        <v>0</v>
      </c>
      <c r="AN24" s="448">
        <f t="shared" si="14"/>
        <v>14</v>
      </c>
      <c r="AO24" s="447" t="str">
        <f>IFERROR(VLOOKUP(D24,'8月'!$H$3:$V$50,6,FALSE)&amp;"","")</f>
        <v/>
      </c>
      <c r="AP24" s="222" t="str">
        <f>IFERROR(VLOOKUP(D24,'8月'!$H$3:$V$50,3,FALSE)&amp;"","")</f>
        <v/>
      </c>
      <c r="AQ24" s="222" t="str">
        <f>IFERROR(VLOOKUP(D24,'8月'!$H$3:$V$50,7,FALSE)&amp;"","")</f>
        <v/>
      </c>
      <c r="AR24" s="449" t="str">
        <f>IFERROR(VLOOKUP(D24,'8月'!$H$3:$V$50,9,FALSE)&amp;"","")</f>
        <v/>
      </c>
      <c r="AS24" s="449" t="str">
        <f>IFERROR(VLOOKUP(D24,'8月'!$H$3:$V$50,10,FALSE)&amp;"","")</f>
        <v/>
      </c>
      <c r="AT24" s="449" t="str">
        <f>IFERROR(VLOOKUP(D24,'8月'!$H$3:$V$50,11,FALSE)&amp;"","")</f>
        <v/>
      </c>
      <c r="AU24" s="222">
        <f>IFERROR(VLOOKUP(D24,'8月'!$H$3:$V$50,14,FALSE),0)</f>
        <v>0</v>
      </c>
      <c r="AV24" s="448">
        <f t="shared" ref="AV24" si="29">IFERROR(AN24+AU24,0)</f>
        <v>14</v>
      </c>
      <c r="AW24" s="825" t="str">
        <f>IFERROR(VLOOKUP(D24,'9月'!$H$3:$V$47,6,FALSE)&amp;"","")</f>
        <v>83</v>
      </c>
      <c r="AX24" s="222" t="str">
        <f>IFERROR(VLOOKUP(D24,'9月'!$H$3:$V$47,3,FALSE)&amp;"","")</f>
        <v>10</v>
      </c>
      <c r="AY24" s="222" t="str">
        <f>IFERROR(VLOOKUP(D24,'9月'!$H$3:$V$47,7,FALSE)&amp;"","")</f>
        <v>73</v>
      </c>
      <c r="AZ24" s="222" t="str">
        <f>IFERROR(VLOOKUP(D24,'9月'!$H$3:$V$47,9,FALSE)&amp;"","")</f>
        <v>9</v>
      </c>
      <c r="BA24" s="449" t="str">
        <f>IFERROR(VLOOKUP(D24,'9月'!$H$3:$V$47,10,FALSE)&amp;"","")</f>
        <v/>
      </c>
      <c r="BB24" s="449" t="str">
        <f>IFERROR(VLOOKUP(D24,'9月'!$H$3:$V$47,11,FALSE)&amp;"","")</f>
        <v/>
      </c>
      <c r="BC24" s="222">
        <f>IFERROR(VLOOKUP(D24,'9月'!$H$3:$V$47,14,FALSE),0)</f>
        <v>10</v>
      </c>
      <c r="BD24" s="448">
        <f t="shared" ref="BD24" si="30">IFERROR(AV24+BC24,0)</f>
        <v>24</v>
      </c>
      <c r="BE24" s="447" t="str">
        <f>IFERROR(VLOOKUP(D24,'10月'!$H$3:$V$49,6,FALSE)&amp;"","")</f>
        <v>89</v>
      </c>
      <c r="BF24" s="222" t="str">
        <f>IFERROR(VLOOKUP(D24,'10月'!$H$3:$V$49,3,FALSE)&amp;"","")</f>
        <v>10</v>
      </c>
      <c r="BG24" s="222" t="str">
        <f>IFERROR(VLOOKUP(D24,'10月'!$H$3:$V$49,7,FALSE)&amp;"","")</f>
        <v>79</v>
      </c>
      <c r="BH24" s="222" t="str">
        <f>IFERROR(VLOOKUP(D24,'10月'!$H$3:$V$49,9,FALSE)&amp;"","")</f>
        <v>4</v>
      </c>
      <c r="BI24" s="449" t="str">
        <f>IFERROR(VLOOKUP(D24,'10月'!$H$3:$V$49,10,FALSE)&amp;"","")</f>
        <v/>
      </c>
      <c r="BJ24" s="619"/>
      <c r="BK24" s="222">
        <f>IFERROR(VLOOKUP(D24,'10月'!$H$3:$V$49,14,FALSE),0)</f>
        <v>4</v>
      </c>
      <c r="BL24" s="449">
        <f t="shared" si="6"/>
        <v>28</v>
      </c>
      <c r="BM24" s="652"/>
      <c r="BN24" s="620"/>
      <c r="BO24" s="935">
        <v>83</v>
      </c>
      <c r="BP24" s="935"/>
      <c r="BQ24" s="935"/>
      <c r="BR24" s="1228"/>
      <c r="BS24" s="620">
        <v>83</v>
      </c>
      <c r="BT24" s="620"/>
      <c r="BU24" s="243">
        <f t="shared" ref="BU24" si="31">IFERROR(AVERAGE(BN24,BO24,BP24,BQ24,BR24,BS24,BT24),"-")</f>
        <v>83</v>
      </c>
      <c r="BV24" s="39">
        <f t="shared" ref="BV24" si="32">IFERROR(((BU24-72)*0.8),"-")</f>
        <v>8.8000000000000007</v>
      </c>
      <c r="BW24" s="621"/>
    </row>
    <row r="25" spans="1:77" ht="19.5" customHeight="1">
      <c r="A25" s="36">
        <f t="shared" si="9"/>
        <v>22</v>
      </c>
      <c r="B25" s="421" t="s">
        <v>435</v>
      </c>
      <c r="C25" s="435" t="s">
        <v>229</v>
      </c>
      <c r="D25" s="423" t="s">
        <v>622</v>
      </c>
      <c r="E25" s="470" t="s">
        <v>546</v>
      </c>
      <c r="F25" s="465">
        <v>36</v>
      </c>
      <c r="G25" s="46" t="s">
        <v>856</v>
      </c>
      <c r="H25" s="645"/>
      <c r="I25" s="53" t="str">
        <f>IFERROR(VLOOKUP(D25,'4月修正'!$G$3:$S$53,7,FALSE),"")</f>
        <v/>
      </c>
      <c r="J25" s="38" t="str">
        <f>IFERROR(VLOOKUP(D25,'4月修正'!$G$3:$S$53,2,FALSE),"")</f>
        <v/>
      </c>
      <c r="K25" s="38" t="str">
        <f>IFERROR(VLOOKUP(D25,'4月修正'!$G$3:$S$53,8,FALSE)&amp;"","")</f>
        <v/>
      </c>
      <c r="L25" s="38" t="str">
        <f>IFERROR(VLOOKUP(D25,'4月修正'!$G$3:$Q$53,9,FALSE)&amp;"","")</f>
        <v/>
      </c>
      <c r="M25" s="38" t="str">
        <f>IFERROR(VLOOKUP(D25,'4月修正'!$G$3:$Q$53,10,FALSE)&amp;"","")</f>
        <v/>
      </c>
      <c r="N25" s="38" t="str">
        <f>IFERROR(VLOOKUP(D25,'4月修正'!$G$3:$Q$53,11,FALSE)&amp;"","")</f>
        <v/>
      </c>
      <c r="O25" s="38">
        <f>IFERROR(VLOOKUP(D25,'4月修正'!$G$3:$S$53,13,FALSE),0)</f>
        <v>0</v>
      </c>
      <c r="P25" s="445">
        <f t="shared" si="0"/>
        <v>0</v>
      </c>
      <c r="Q25" s="443" t="str">
        <f>IFERROR(VLOOKUP(D25,'5月'!$H$3:$W$51,7,FALSE)&amp;"","")</f>
        <v>117</v>
      </c>
      <c r="R25" s="446" t="str">
        <f>IFERROR(VLOOKUP(D25,'5月'!$H$3:$W$51,3,FALSE)&amp;"","")</f>
        <v>36</v>
      </c>
      <c r="S25" s="444" t="str">
        <f>IFERROR(VLOOKUP(D25,'5月'!$H$3:$W$51,8,FALSE)&amp;"","")</f>
        <v>81</v>
      </c>
      <c r="T25" s="444" t="str">
        <f>IFERROR(VLOOKUP(D25,'5月'!$H$3:$W$51,10,FALSE)&amp;"","")</f>
        <v/>
      </c>
      <c r="U25" s="444" t="str">
        <f>IFERROR(VLOOKUP(D25,'5月'!$H$3:$W$51,11,FALSE)&amp;"","")</f>
        <v/>
      </c>
      <c r="V25" s="444" t="str">
        <f>IFERROR(VLOOKUP(D25,'5月'!$H$3:$W$51,12,FALSE)&amp;"","")</f>
        <v/>
      </c>
      <c r="W25" s="444">
        <f>IFERROR(VLOOKUP(D25,'5月'!$H$3:$W$51,14,FALSE),0)</f>
        <v>1</v>
      </c>
      <c r="X25" s="445">
        <f t="shared" si="1"/>
        <v>1</v>
      </c>
      <c r="Y25" s="447" t="str">
        <f>IFERROR(VLOOKUP(D25,'6月'!$H$3:$V$55,6,FALSE)&amp;"","")</f>
        <v/>
      </c>
      <c r="Z25" s="222" t="str">
        <f>IFERROR(VLOOKUP(D25,'6月'!$H$3:$V$55,3,FALSE)&amp;"","")</f>
        <v/>
      </c>
      <c r="AA25" s="222" t="str">
        <f>IFERROR(VLOOKUP(D25,'6月'!$H$3:$V$55,7,FALSE)&amp;"","")</f>
        <v/>
      </c>
      <c r="AB25" s="222" t="str">
        <f>IFERROR(VLOOKUP(D25,'6月'!$H$3:$V$55,9,FALSE)&amp;"","")</f>
        <v/>
      </c>
      <c r="AC25" s="222" t="str">
        <f>IFERROR(VLOOKUP(D25,'6月'!$H$3:$V$55,10,FALSE)&amp;"","")</f>
        <v/>
      </c>
      <c r="AD25" s="222" t="str">
        <f>IFERROR(VLOOKUP(D25,'6月'!$H$3:$V$55,11,FALSE)&amp;"","")</f>
        <v/>
      </c>
      <c r="AE25" s="222">
        <f>IFERROR(VLOOKUP(D25,'6月'!$H$3:$V$55,13,FALSE),0)</f>
        <v>0</v>
      </c>
      <c r="AF25" s="448">
        <f t="shared" si="2"/>
        <v>1</v>
      </c>
      <c r="AG25" s="447" t="str">
        <f>IFERROR(VLOOKUP(D25,'7月'!$H$3:$V$40,6,FALSE)&amp;"","")</f>
        <v>110</v>
      </c>
      <c r="AH25" s="222" t="str">
        <f>IFERROR(VLOOKUP(D25,'7月'!$H$3:$V$40,3,FALSE)&amp;"","")</f>
        <v>36</v>
      </c>
      <c r="AI25" s="222" t="str">
        <f>IFERROR(VLOOKUP(D25,'7月'!$H$3:$V$40,7,FALSE)&amp;"","")</f>
        <v>74</v>
      </c>
      <c r="AJ25" s="222" t="str">
        <f>IFERROR(VLOOKUP(D25,'7月'!$H$3:$V$40,9,FALSE)&amp;"","")</f>
        <v/>
      </c>
      <c r="AK25" s="222" t="str">
        <f>IFERROR(VLOOKUP(D25,'7月'!$H$3:$V$40,10,FALSE)&amp;"","")</f>
        <v/>
      </c>
      <c r="AL25" s="222" t="str">
        <f>IFERROR(VLOOKUP(D25,'7月'!$H$3:$V$40,11,FALSE)&amp;"","")</f>
        <v/>
      </c>
      <c r="AM25" s="222">
        <f>IFERROR(VLOOKUP(D25,'7月'!$H$3:$V$40,13,FALSE),0)</f>
        <v>4</v>
      </c>
      <c r="AN25" s="448">
        <f t="shared" si="3"/>
        <v>5</v>
      </c>
      <c r="AO25" s="447" t="str">
        <f>IFERROR(VLOOKUP(D25,'8月'!$H$3:$V$50,6,FALSE)&amp;"","")</f>
        <v>113</v>
      </c>
      <c r="AP25" s="222" t="str">
        <f>IFERROR(VLOOKUP(D25,'8月'!$H$3:$V$50,3,FALSE)&amp;"","")</f>
        <v>36</v>
      </c>
      <c r="AQ25" s="222" t="str">
        <f>IFERROR(VLOOKUP(D25,'8月'!$H$3:$V$50,7,FALSE)&amp;"","")</f>
        <v>77</v>
      </c>
      <c r="AR25" s="449" t="str">
        <f>IFERROR(VLOOKUP(D25,'8月'!$H$3:$V$50,9,FALSE)&amp;"","")</f>
        <v/>
      </c>
      <c r="AS25" s="449" t="str">
        <f>IFERROR(VLOOKUP(D25,'8月'!$H$3:$V$50,10,FALSE)&amp;"","")</f>
        <v/>
      </c>
      <c r="AT25" s="449" t="str">
        <f>IFERROR(VLOOKUP(D25,'8月'!$H$3:$V$50,11,FALSE)&amp;"","")</f>
        <v/>
      </c>
      <c r="AU25" s="222">
        <f>IFERROR(VLOOKUP(D25,'8月'!$H$3:$V$50,14,FALSE),0)</f>
        <v>1</v>
      </c>
      <c r="AV25" s="448">
        <f t="shared" si="4"/>
        <v>6</v>
      </c>
      <c r="AW25" s="447" t="str">
        <f>IFERROR(VLOOKUP(D25,'9月'!$H$3:$V$47,6,FALSE)&amp;"","")</f>
        <v>106</v>
      </c>
      <c r="AX25" s="222" t="str">
        <f>IFERROR(VLOOKUP(D25,'9月'!$H$3:$V$47,3,FALSE)&amp;"","")</f>
        <v>36</v>
      </c>
      <c r="AY25" s="827" t="str">
        <f>IFERROR(VLOOKUP(D25,'9月'!$H$3:$V$47,7,FALSE)&amp;"","")</f>
        <v>70</v>
      </c>
      <c r="AZ25" s="222" t="str">
        <f>IFERROR(VLOOKUP(D25,'9月'!$H$3:$V$47,9,FALSE)&amp;"","")</f>
        <v/>
      </c>
      <c r="BA25" s="449" t="str">
        <f>IFERROR(VLOOKUP(D25,'9月'!$H$3:$V$47,10,FALSE)&amp;"","")</f>
        <v/>
      </c>
      <c r="BB25" s="449" t="str">
        <f>IFERROR(VLOOKUP(D25,'9月'!$H$3:$V$47,11,FALSE)&amp;"","")</f>
        <v/>
      </c>
      <c r="BC25" s="222">
        <f>IFERROR(VLOOKUP(D25,'9月'!$H$3:$V$47,14,FALSE),0)</f>
        <v>18</v>
      </c>
      <c r="BD25" s="448">
        <f t="shared" si="5"/>
        <v>24</v>
      </c>
      <c r="BE25" s="447" t="str">
        <f>IFERROR(VLOOKUP(D25,'10月'!$H$3:$V$49,6,FALSE)&amp;"","")</f>
        <v/>
      </c>
      <c r="BF25" s="222" t="str">
        <f>IFERROR(VLOOKUP(D25,'10月'!$H$3:$V$49,3,FALSE)&amp;"","")</f>
        <v/>
      </c>
      <c r="BG25" s="222" t="str">
        <f>IFERROR(VLOOKUP(D25,'10月'!$H$3:$V$49,7,FALSE)&amp;"","")</f>
        <v/>
      </c>
      <c r="BH25" s="222" t="str">
        <f>IFERROR(VLOOKUP(D25,'10月'!$H$3:$V$49,9,FALSE)&amp;"","")</f>
        <v/>
      </c>
      <c r="BI25" s="449" t="str">
        <f>IFERROR(VLOOKUP(D25,'10月'!$H$3:$V$49,10,FALSE)&amp;"","")</f>
        <v/>
      </c>
      <c r="BJ25" s="449" t="str">
        <f>IFERROR(VLOOKUP(D25,'10月'!$H$3:$V$49,11,FALSE)&amp;"","")</f>
        <v/>
      </c>
      <c r="BK25" s="222">
        <f>IFERROR(VLOOKUP(D25,'10月'!$H$3:$V$49,14,FALSE),0)</f>
        <v>0</v>
      </c>
      <c r="BL25" s="449">
        <f t="shared" si="6"/>
        <v>24</v>
      </c>
      <c r="BM25" s="647"/>
      <c r="BN25" s="230" t="s">
        <v>291</v>
      </c>
      <c r="BO25" s="934">
        <v>117</v>
      </c>
      <c r="BP25" s="934" t="s">
        <v>291</v>
      </c>
      <c r="BQ25" s="934">
        <v>110</v>
      </c>
      <c r="BR25" s="230">
        <v>113</v>
      </c>
      <c r="BS25" s="230">
        <v>106</v>
      </c>
      <c r="BT25" s="230" t="s">
        <v>291</v>
      </c>
      <c r="BU25" s="243">
        <f t="shared" si="8"/>
        <v>111.5</v>
      </c>
      <c r="BV25" s="39">
        <f t="shared" si="11"/>
        <v>31.6</v>
      </c>
      <c r="BW25" s="238"/>
      <c r="BX25" s="10"/>
      <c r="BY25" s="10"/>
    </row>
    <row r="26" spans="1:77" s="21" customFormat="1" ht="19.5" customHeight="1">
      <c r="A26" s="36">
        <f t="shared" si="9"/>
        <v>23</v>
      </c>
      <c r="B26" s="421" t="s">
        <v>400</v>
      </c>
      <c r="C26" s="435" t="s">
        <v>128</v>
      </c>
      <c r="D26" s="423" t="s">
        <v>623</v>
      </c>
      <c r="E26" s="468" t="s">
        <v>60</v>
      </c>
      <c r="F26" s="465">
        <v>29.333333333333339</v>
      </c>
      <c r="G26" s="46"/>
      <c r="H26" s="44"/>
      <c r="I26" s="53">
        <f>IFERROR(VLOOKUP(D26,'4月修正'!$G$3:$S$53,7,FALSE),"")</f>
        <v>110</v>
      </c>
      <c r="J26" s="38">
        <f>IFERROR(VLOOKUP(D26,'4月修正'!$G$3:$S$53,2,FALSE),"")</f>
        <v>29</v>
      </c>
      <c r="K26" s="38" t="str">
        <f>IFERROR(VLOOKUP(D26,'4月修正'!$G$3:$S$53,8,FALSE)&amp;"","")</f>
        <v>81</v>
      </c>
      <c r="L26" s="38" t="str">
        <f>IFERROR(VLOOKUP(D26,'4月修正'!$G$3:$Q$53,9,FALSE)&amp;"","")</f>
        <v/>
      </c>
      <c r="M26" s="38" t="str">
        <f>IFERROR(VLOOKUP(D26,'4月修正'!$G$3:$Q$53,10,FALSE)&amp;"","")</f>
        <v/>
      </c>
      <c r="N26" s="38" t="str">
        <f>IFERROR(VLOOKUP(D26,'4月修正'!$G$3:$Q$53,11,FALSE)&amp;"","")</f>
        <v/>
      </c>
      <c r="O26" s="38">
        <f>IFERROR(VLOOKUP(D26,'4月修正'!$G$3:$S$53,13,FALSE),0)</f>
        <v>1</v>
      </c>
      <c r="P26" s="445">
        <f t="shared" si="0"/>
        <v>1</v>
      </c>
      <c r="Q26" s="443" t="str">
        <f>IFERROR(VLOOKUP(D26,'5月'!$H$3:$W$51,7,FALSE)&amp;"","")</f>
        <v/>
      </c>
      <c r="R26" s="446" t="str">
        <f>IFERROR(VLOOKUP(D26,'5月'!$H$3:$W$51,3,FALSE)&amp;"","")</f>
        <v/>
      </c>
      <c r="S26" s="444" t="str">
        <f>IFERROR(VLOOKUP(D26,'5月'!$H$3:$W$51,8,FALSE)&amp;"","")</f>
        <v/>
      </c>
      <c r="T26" s="444" t="str">
        <f>IFERROR(VLOOKUP(D26,'5月'!$H$3:$W$51,10,FALSE)&amp;"","")</f>
        <v/>
      </c>
      <c r="U26" s="444" t="str">
        <f>IFERROR(VLOOKUP(D26,'5月'!$H$3:$W$51,11,FALSE)&amp;"","")</f>
        <v/>
      </c>
      <c r="V26" s="444" t="str">
        <f>IFERROR(VLOOKUP(D26,'5月'!$H$3:$W$51,12,FALSE)&amp;"","")</f>
        <v/>
      </c>
      <c r="W26" s="444">
        <f>IFERROR(VLOOKUP(D26,'5月'!$H$3:$W$51,14,FALSE),0)</f>
        <v>0</v>
      </c>
      <c r="X26" s="445">
        <f t="shared" si="1"/>
        <v>1</v>
      </c>
      <c r="Y26" s="447" t="str">
        <f>IFERROR(VLOOKUP(D26,'6月'!$H$3:$V$55,6,FALSE)&amp;"","")</f>
        <v/>
      </c>
      <c r="Z26" s="222" t="str">
        <f>IFERROR(VLOOKUP(D26,'6月'!$H$3:$V$55,3,FALSE)&amp;"","")</f>
        <v/>
      </c>
      <c r="AA26" s="222" t="str">
        <f>IFERROR(VLOOKUP(D26,'6月'!$H$3:$V$55,7,FALSE)&amp;"","")</f>
        <v/>
      </c>
      <c r="AB26" s="222" t="str">
        <f>IFERROR(VLOOKUP(D26,'6月'!$H$3:$V$55,9,FALSE)&amp;"","")</f>
        <v/>
      </c>
      <c r="AC26" s="222" t="str">
        <f>IFERROR(VLOOKUP(D26,'6月'!$H$3:$V$55,10,FALSE)&amp;"","")</f>
        <v/>
      </c>
      <c r="AD26" s="222" t="str">
        <f>IFERROR(VLOOKUP(D26,'6月'!$H$3:$V$55,11,FALSE)&amp;"","")</f>
        <v/>
      </c>
      <c r="AE26" s="222">
        <f>IFERROR(VLOOKUP(D26,'6月'!$H$3:$V$55,13,FALSE),0)</f>
        <v>0</v>
      </c>
      <c r="AF26" s="448">
        <f t="shared" si="2"/>
        <v>1</v>
      </c>
      <c r="AG26" s="447" t="str">
        <f>IFERROR(VLOOKUP(D26,'7月'!$H$3:$V$40,6,FALSE)&amp;"","")</f>
        <v/>
      </c>
      <c r="AH26" s="222" t="str">
        <f>IFERROR(VLOOKUP(D26,'7月'!$H$3:$V$40,3,FALSE)&amp;"","")</f>
        <v/>
      </c>
      <c r="AI26" s="222" t="str">
        <f>IFERROR(VLOOKUP(D26,'7月'!$H$3:$V$40,7,FALSE)&amp;"","")</f>
        <v/>
      </c>
      <c r="AJ26" s="222" t="str">
        <f>IFERROR(VLOOKUP(D26,'7月'!$H$3:$V$40,9,FALSE)&amp;"","")</f>
        <v/>
      </c>
      <c r="AK26" s="222" t="str">
        <f>IFERROR(VLOOKUP(D26,'7月'!$H$3:$V$40,10,FALSE)&amp;"","")</f>
        <v/>
      </c>
      <c r="AL26" s="222" t="str">
        <f>IFERROR(VLOOKUP(D26,'7月'!$H$3:$V$40,11,FALSE)&amp;"","")</f>
        <v/>
      </c>
      <c r="AM26" s="222">
        <f>IFERROR(VLOOKUP(D26,'7月'!$H$3:$V$40,13,FALSE),0)</f>
        <v>0</v>
      </c>
      <c r="AN26" s="448">
        <f t="shared" si="3"/>
        <v>1</v>
      </c>
      <c r="AO26" s="447" t="str">
        <f>IFERROR(VLOOKUP(D26,'8月'!$H$3:$V$50,6,FALSE)&amp;"","")</f>
        <v/>
      </c>
      <c r="AP26" s="222" t="str">
        <f>IFERROR(VLOOKUP(D26,'8月'!$H$3:$V$50,3,FALSE)&amp;"","")</f>
        <v/>
      </c>
      <c r="AQ26" s="222" t="str">
        <f>IFERROR(VLOOKUP(D26,'8月'!$H$3:$V$50,7,FALSE)&amp;"","")</f>
        <v/>
      </c>
      <c r="AR26" s="449" t="str">
        <f>IFERROR(VLOOKUP(D26,'8月'!$H$3:$V$50,9,FALSE)&amp;"","")</f>
        <v/>
      </c>
      <c r="AS26" s="449" t="str">
        <f>IFERROR(VLOOKUP(D26,'8月'!$H$3:$V$50,10,FALSE)&amp;"","")</f>
        <v/>
      </c>
      <c r="AT26" s="449" t="str">
        <f>IFERROR(VLOOKUP(D26,'8月'!$H$3:$V$50,11,FALSE)&amp;"","")</f>
        <v/>
      </c>
      <c r="AU26" s="222">
        <f>IFERROR(VLOOKUP(D26,'8月'!$H$3:$V$50,14,FALSE),0)</f>
        <v>0</v>
      </c>
      <c r="AV26" s="448">
        <f t="shared" si="4"/>
        <v>1</v>
      </c>
      <c r="AW26" s="447" t="str">
        <f>IFERROR(VLOOKUP(D26,'9月'!$H$3:$V$47,6,FALSE)&amp;"","")</f>
        <v/>
      </c>
      <c r="AX26" s="222" t="str">
        <f>IFERROR(VLOOKUP(D26,'9月'!$H$3:$V$47,3,FALSE)&amp;"","")</f>
        <v/>
      </c>
      <c r="AY26" s="222" t="str">
        <f>IFERROR(VLOOKUP(D26,'9月'!$H$3:$V$47,7,FALSE)&amp;"","")</f>
        <v/>
      </c>
      <c r="AZ26" s="222" t="str">
        <f>IFERROR(VLOOKUP(D26,'9月'!$H$3:$V$47,9,FALSE)&amp;"","")</f>
        <v/>
      </c>
      <c r="BA26" s="449" t="str">
        <f>IFERROR(VLOOKUP(D26,'9月'!$H$3:$V$47,10,FALSE)&amp;"","")</f>
        <v/>
      </c>
      <c r="BB26" s="449" t="str">
        <f>IFERROR(VLOOKUP(D26,'9月'!$H$3:$V$47,11,FALSE)&amp;"","")</f>
        <v/>
      </c>
      <c r="BC26" s="222">
        <f>IFERROR(VLOOKUP(D26,'9月'!$H$3:$V$47,14,FALSE),0)</f>
        <v>0</v>
      </c>
      <c r="BD26" s="448">
        <f t="shared" si="5"/>
        <v>1</v>
      </c>
      <c r="BE26" s="447" t="str">
        <f>IFERROR(VLOOKUP(D26,'10月'!$H$3:$V$49,6,FALSE)&amp;"","")</f>
        <v/>
      </c>
      <c r="BF26" s="222" t="str">
        <f>IFERROR(VLOOKUP(D26,'10月'!$H$3:$V$49,3,FALSE)&amp;"","")</f>
        <v/>
      </c>
      <c r="BG26" s="222" t="str">
        <f>IFERROR(VLOOKUP(D26,'10月'!$H$3:$V$49,7,FALSE)&amp;"","")</f>
        <v/>
      </c>
      <c r="BH26" s="222" t="str">
        <f>IFERROR(VLOOKUP(D26,'10月'!$H$3:$V$49,9,FALSE)&amp;"","")</f>
        <v/>
      </c>
      <c r="BI26" s="449" t="str">
        <f>IFERROR(VLOOKUP(D26,'10月'!$H$3:$V$49,10,FALSE)&amp;"","")</f>
        <v/>
      </c>
      <c r="BJ26" s="449" t="str">
        <f>IFERROR(VLOOKUP(D26,'10月'!$H$3:$V$49,11,FALSE)&amp;"","")</f>
        <v/>
      </c>
      <c r="BK26" s="222">
        <f>IFERROR(VLOOKUP(D26,'10月'!$H$3:$V$49,14,FALSE),0)</f>
        <v>0</v>
      </c>
      <c r="BL26" s="449">
        <f t="shared" si="6"/>
        <v>1</v>
      </c>
      <c r="BM26" s="651"/>
      <c r="BN26" s="230">
        <v>110</v>
      </c>
      <c r="BO26" s="934" t="s">
        <v>291</v>
      </c>
      <c r="BP26" s="934" t="s">
        <v>291</v>
      </c>
      <c r="BQ26" s="934" t="s">
        <v>291</v>
      </c>
      <c r="BR26" s="1227" t="s">
        <v>291</v>
      </c>
      <c r="BS26" s="230" t="s">
        <v>291</v>
      </c>
      <c r="BT26" s="230" t="s">
        <v>291</v>
      </c>
      <c r="BU26" s="243">
        <f t="shared" si="8"/>
        <v>110</v>
      </c>
      <c r="BV26" s="39">
        <f>IFERROR(MIN(((BU26-72)*0.8*0.8),36),"-")</f>
        <v>24.320000000000004</v>
      </c>
      <c r="BW26" s="239"/>
    </row>
    <row r="27" spans="1:77" s="21" customFormat="1" ht="19.5" customHeight="1">
      <c r="A27" s="36">
        <f t="shared" si="9"/>
        <v>24</v>
      </c>
      <c r="B27" s="421" t="s">
        <v>453</v>
      </c>
      <c r="C27" s="437" t="s">
        <v>342</v>
      </c>
      <c r="D27" s="423" t="s">
        <v>624</v>
      </c>
      <c r="E27" s="468" t="s">
        <v>60</v>
      </c>
      <c r="F27" s="465" t="s">
        <v>839</v>
      </c>
      <c r="G27" s="38" t="s">
        <v>857</v>
      </c>
      <c r="H27" s="44"/>
      <c r="I27" s="53">
        <f>IFERROR(VLOOKUP(D27,'4月修正'!$G$3:$S$53,7,FALSE),"")</f>
        <v>122</v>
      </c>
      <c r="J27" s="38" t="str">
        <f>IFERROR(VLOOKUP(D27,'4月修正'!$G$3:$S$53,2,FALSE),"")</f>
        <v>New-1</v>
      </c>
      <c r="K27" s="38" t="str">
        <f>IFERROR(VLOOKUP(D27,'4月修正'!$G$3:$S$53,8,FALSE)&amp;"","")</f>
        <v/>
      </c>
      <c r="L27" s="38" t="str">
        <f>IFERROR(VLOOKUP(D27,'4月修正'!$G$3:$Q$53,9,FALSE)&amp;"","")</f>
        <v/>
      </c>
      <c r="M27" s="38" t="str">
        <f>IFERROR(VLOOKUP(D27,'4月修正'!$G$3:$Q$53,10,FALSE)&amp;"","")</f>
        <v/>
      </c>
      <c r="N27" s="38" t="str">
        <f>IFERROR(VLOOKUP(D27,'4月修正'!$G$3:$Q$53,11,FALSE)&amp;"","")</f>
        <v>17</v>
      </c>
      <c r="O27" s="38">
        <f>IFERROR(VLOOKUP(D27,'4月修正'!$G$3:$S$53,13,FALSE),0)</f>
        <v>1</v>
      </c>
      <c r="P27" s="445">
        <f t="shared" si="0"/>
        <v>1</v>
      </c>
      <c r="Q27" s="443" t="str">
        <f>IFERROR(VLOOKUP(D27,'5月'!$H$3:$W$51,7,FALSE)&amp;"","")</f>
        <v/>
      </c>
      <c r="R27" s="446" t="str">
        <f>IFERROR(VLOOKUP(D27,'5月'!$H$3:$W$51,3,FALSE)&amp;"","")</f>
        <v/>
      </c>
      <c r="S27" s="444" t="str">
        <f>IFERROR(VLOOKUP(D27,'5月'!$H$3:$W$51,8,FALSE)&amp;"","")</f>
        <v/>
      </c>
      <c r="T27" s="444" t="str">
        <f>IFERROR(VLOOKUP(D27,'5月'!$H$3:$W$51,10,FALSE)&amp;"","")</f>
        <v/>
      </c>
      <c r="U27" s="444" t="str">
        <f>IFERROR(VLOOKUP(D27,'5月'!$H$3:$W$51,11,FALSE)&amp;"","")</f>
        <v/>
      </c>
      <c r="V27" s="444" t="str">
        <f>IFERROR(VLOOKUP(D27,'5月'!$H$3:$W$51,12,FALSE)&amp;"","")</f>
        <v/>
      </c>
      <c r="W27" s="444">
        <f>IFERROR(VLOOKUP(D27,'5月'!$H$3:$W$51,14,FALSE),0)</f>
        <v>0</v>
      </c>
      <c r="X27" s="445">
        <f t="shared" si="1"/>
        <v>1</v>
      </c>
      <c r="Y27" s="447" t="str">
        <f>IFERROR(VLOOKUP(D27,'6月'!$H$3:$V$55,6,FALSE)&amp;"","")</f>
        <v/>
      </c>
      <c r="Z27" s="222" t="str">
        <f>IFERROR(VLOOKUP(D27,'6月'!$H$3:$V$55,3,FALSE)&amp;"","")</f>
        <v/>
      </c>
      <c r="AA27" s="222" t="str">
        <f>IFERROR(VLOOKUP(D27,'6月'!$H$3:$V$55,7,FALSE)&amp;"","")</f>
        <v/>
      </c>
      <c r="AB27" s="222" t="str">
        <f>IFERROR(VLOOKUP(D27,'6月'!$H$3:$V$55,9,FALSE)&amp;"","")</f>
        <v/>
      </c>
      <c r="AC27" s="222" t="str">
        <f>IFERROR(VLOOKUP(D27,'6月'!$H$3:$V$55,10,FALSE)&amp;"","")</f>
        <v/>
      </c>
      <c r="AD27" s="222" t="str">
        <f>IFERROR(VLOOKUP(D27,'6月'!$H$3:$V$55,11,FALSE)&amp;"","")</f>
        <v/>
      </c>
      <c r="AE27" s="222">
        <f>IFERROR(VLOOKUP(D27,'6月'!$H$3:$V$55,13,FALSE),0)</f>
        <v>0</v>
      </c>
      <c r="AF27" s="448">
        <f t="shared" si="2"/>
        <v>1</v>
      </c>
      <c r="AG27" s="447" t="str">
        <f>IFERROR(VLOOKUP(D27,'7月'!$H$3:$V$40,6,FALSE)&amp;"","")</f>
        <v>121</v>
      </c>
      <c r="AH27" s="222" t="str">
        <f>IFERROR(VLOOKUP(D27,'7月'!$H$3:$V$40,3,FALSE)&amp;"","")</f>
        <v>New-2</v>
      </c>
      <c r="AI27" s="222" t="str">
        <f>IFERROR(VLOOKUP(D27,'7月'!$H$3:$V$40,7,FALSE)&amp;"","")</f>
        <v>-</v>
      </c>
      <c r="AJ27" s="222" t="str">
        <f>IFERROR(VLOOKUP(D27,'7月'!$H$3:$V$40,9,FALSE)&amp;"","")</f>
        <v/>
      </c>
      <c r="AK27" s="222" t="str">
        <f>IFERROR(VLOOKUP(D27,'7月'!$H$3:$V$40,10,FALSE)&amp;"","")</f>
        <v/>
      </c>
      <c r="AL27" s="222" t="str">
        <f>IFERROR(VLOOKUP(D27,'7月'!$H$3:$V$40,11,FALSE)&amp;"","")</f>
        <v>17</v>
      </c>
      <c r="AM27" s="222">
        <f>IFERROR(VLOOKUP(D27,'7月'!$H$3:$V$40,13,FALSE),0)</f>
        <v>1</v>
      </c>
      <c r="AN27" s="448">
        <f t="shared" si="3"/>
        <v>2</v>
      </c>
      <c r="AO27" s="447" t="str">
        <f>IFERROR(VLOOKUP(D27,'8月'!$H$3:$V$50,6,FALSE)&amp;"","")</f>
        <v/>
      </c>
      <c r="AP27" s="222" t="str">
        <f>IFERROR(VLOOKUP(D27,'8月'!$H$3:$V$50,3,FALSE)&amp;"","")</f>
        <v/>
      </c>
      <c r="AQ27" s="222" t="str">
        <f>IFERROR(VLOOKUP(D27,'8月'!$H$3:$V$50,7,FALSE)&amp;"","")</f>
        <v/>
      </c>
      <c r="AR27" s="449" t="str">
        <f>IFERROR(VLOOKUP(D27,'8月'!$H$3:$V$50,9,FALSE)&amp;"","")</f>
        <v/>
      </c>
      <c r="AS27" s="449" t="str">
        <f>IFERROR(VLOOKUP(D27,'8月'!$H$3:$V$50,10,FALSE)&amp;"","")</f>
        <v/>
      </c>
      <c r="AT27" s="449" t="str">
        <f>IFERROR(VLOOKUP(D27,'8月'!$H$3:$V$50,11,FALSE)&amp;"","")</f>
        <v/>
      </c>
      <c r="AU27" s="222">
        <f>IFERROR(VLOOKUP(D27,'8月'!$H$3:$V$50,14,FALSE),0)</f>
        <v>0</v>
      </c>
      <c r="AV27" s="448">
        <f t="shared" si="4"/>
        <v>2</v>
      </c>
      <c r="AW27" s="447" t="str">
        <f>IFERROR(VLOOKUP(D27,'9月'!$H$3:$V$47,6,FALSE)&amp;"","")</f>
        <v>124</v>
      </c>
      <c r="AX27" s="222" t="str">
        <f>IFERROR(VLOOKUP(D27,'9月'!$H$3:$V$47,3,FALSE)&amp;"","")</f>
        <v>32</v>
      </c>
      <c r="AY27" s="222" t="str">
        <f>IFERROR(VLOOKUP(D27,'9月'!$H$3:$V$47,7,FALSE)&amp;"","")</f>
        <v>92</v>
      </c>
      <c r="AZ27" s="222" t="str">
        <f>IFERROR(VLOOKUP(D27,'9月'!$H$3:$V$47,9,FALSE)&amp;"","")</f>
        <v/>
      </c>
      <c r="BA27" s="449" t="str">
        <f>IFERROR(VLOOKUP(D27,'9月'!$H$3:$V$47,10,FALSE)&amp;"","")</f>
        <v/>
      </c>
      <c r="BB27" s="449" t="str">
        <f>IFERROR(VLOOKUP(D27,'9月'!$H$3:$V$47,11,FALSE)&amp;"","")</f>
        <v>8</v>
      </c>
      <c r="BC27" s="222">
        <f>IFERROR(VLOOKUP(D27,'9月'!$H$3:$V$47,14,FALSE),0)</f>
        <v>1</v>
      </c>
      <c r="BD27" s="448">
        <f t="shared" si="5"/>
        <v>3</v>
      </c>
      <c r="BE27" s="447" t="str">
        <f>IFERROR(VLOOKUP(D27,'10月'!$H$3:$V$49,6,FALSE)&amp;"","")</f>
        <v/>
      </c>
      <c r="BF27" s="222" t="str">
        <f>IFERROR(VLOOKUP(D27,'10月'!$H$3:$V$49,3,FALSE)&amp;"","")</f>
        <v/>
      </c>
      <c r="BG27" s="222" t="str">
        <f>IFERROR(VLOOKUP(D27,'10月'!$H$3:$V$49,7,FALSE)&amp;"","")</f>
        <v/>
      </c>
      <c r="BH27" s="222" t="str">
        <f>IFERROR(VLOOKUP(D27,'10月'!$H$3:$V$49,9,FALSE)&amp;"","")</f>
        <v/>
      </c>
      <c r="BI27" s="449" t="str">
        <f>IFERROR(VLOOKUP(D27,'10月'!$H$3:$V$49,10,FALSE)&amp;"","")</f>
        <v/>
      </c>
      <c r="BJ27" s="449" t="str">
        <f>IFERROR(VLOOKUP(D27,'10月'!$H$3:$V$49,11,FALSE)&amp;"","")</f>
        <v/>
      </c>
      <c r="BK27" s="222">
        <f>IFERROR(VLOOKUP(D27,'10月'!$H$3:$V$49,14,FALSE),0)</f>
        <v>0</v>
      </c>
      <c r="BL27" s="449">
        <f t="shared" si="6"/>
        <v>3</v>
      </c>
      <c r="BM27" s="647"/>
      <c r="BN27" s="230">
        <v>122</v>
      </c>
      <c r="BO27" s="934" t="s">
        <v>291</v>
      </c>
      <c r="BP27" s="934" t="s">
        <v>291</v>
      </c>
      <c r="BQ27" s="934">
        <v>121</v>
      </c>
      <c r="BR27" s="1227" t="s">
        <v>291</v>
      </c>
      <c r="BS27" s="230">
        <v>124</v>
      </c>
      <c r="BT27" s="230" t="s">
        <v>291</v>
      </c>
      <c r="BU27" s="243">
        <f t="shared" si="8"/>
        <v>122.33333333333333</v>
      </c>
      <c r="BV27" s="39">
        <f t="shared" si="11"/>
        <v>40.266666666666666</v>
      </c>
      <c r="BW27" s="239"/>
    </row>
    <row r="28" spans="1:77" s="21" customFormat="1" ht="19.5" customHeight="1">
      <c r="A28" s="36">
        <f t="shared" si="9"/>
        <v>25</v>
      </c>
      <c r="B28" s="421" t="s">
        <v>385</v>
      </c>
      <c r="C28" s="435" t="s">
        <v>334</v>
      </c>
      <c r="D28" s="423" t="s">
        <v>625</v>
      </c>
      <c r="E28" s="468" t="s">
        <v>64</v>
      </c>
      <c r="F28" s="465">
        <v>24.8</v>
      </c>
      <c r="G28" s="38" t="s">
        <v>858</v>
      </c>
      <c r="H28" s="44"/>
      <c r="I28" s="53">
        <f>IFERROR(VLOOKUP(D28,'4月修正'!$G$3:$S$53,7,FALSE),"")</f>
        <v>95</v>
      </c>
      <c r="J28" s="38">
        <f>IFERROR(VLOOKUP(D28,'4月修正'!$G$3:$S$53,2,FALSE),"")</f>
        <v>25</v>
      </c>
      <c r="K28" s="38" t="str">
        <f>IFERROR(VLOOKUP(D28,'4月修正'!$G$3:$S$53,8,FALSE)&amp;"","")</f>
        <v>70</v>
      </c>
      <c r="L28" s="38" t="str">
        <f>IFERROR(VLOOKUP(D28,'4月修正'!$G$3:$Q$53,9,FALSE)&amp;"","")</f>
        <v/>
      </c>
      <c r="M28" s="38" t="str">
        <f>IFERROR(VLOOKUP(D28,'4月修正'!$G$3:$Q$53,10,FALSE)&amp;"","")</f>
        <v/>
      </c>
      <c r="N28" s="38" t="str">
        <f>IFERROR(VLOOKUP(D28,'4月修正'!$G$3:$Q$53,11,FALSE)&amp;"","")</f>
        <v>B17</v>
      </c>
      <c r="O28" s="38">
        <f>IFERROR(VLOOKUP(D28,'4月修正'!$G$3:$S$53,13,FALSE),0)</f>
        <v>10</v>
      </c>
      <c r="P28" s="445">
        <f t="shared" si="0"/>
        <v>10</v>
      </c>
      <c r="Q28" s="443" t="str">
        <f>IFERROR(VLOOKUP(D28,'5月'!$H$3:$W$51,7,FALSE)&amp;"","")</f>
        <v>98</v>
      </c>
      <c r="R28" s="446" t="str">
        <f>IFERROR(VLOOKUP(D28,'5月'!$H$3:$W$51,3,FALSE)&amp;"","")</f>
        <v>25</v>
      </c>
      <c r="S28" s="444" t="str">
        <f>IFERROR(VLOOKUP(D28,'5月'!$H$3:$W$51,8,FALSE)&amp;"","")</f>
        <v>73</v>
      </c>
      <c r="T28" s="444" t="str">
        <f>IFERROR(VLOOKUP(D28,'5月'!$H$3:$W$51,10,FALSE)&amp;"","")</f>
        <v/>
      </c>
      <c r="U28" s="444" t="str">
        <f>IFERROR(VLOOKUP(D28,'5月'!$H$3:$W$51,11,FALSE)&amp;"","")</f>
        <v/>
      </c>
      <c r="V28" s="444" t="str">
        <f>IFERROR(VLOOKUP(D28,'5月'!$H$3:$W$51,12,FALSE)&amp;"","")</f>
        <v/>
      </c>
      <c r="W28" s="444">
        <f>IFERROR(VLOOKUP(D28,'5月'!$H$3:$W$51,14,FALSE),0)</f>
        <v>8</v>
      </c>
      <c r="X28" s="445">
        <f t="shared" si="1"/>
        <v>18</v>
      </c>
      <c r="Y28" s="447" t="str">
        <f>IFERROR(VLOOKUP(D28,'6月'!$H$3:$V$55,6,FALSE)&amp;"","")</f>
        <v>98</v>
      </c>
      <c r="Z28" s="222" t="str">
        <f>IFERROR(VLOOKUP(D28,'6月'!$H$3:$V$55,3,FALSE)&amp;"","")</f>
        <v>25</v>
      </c>
      <c r="AA28" s="222" t="str">
        <f>IFERROR(VLOOKUP(D28,'6月'!$H$3:$V$55,7,FALSE)&amp;"","")</f>
        <v>73</v>
      </c>
      <c r="AB28" s="222" t="str">
        <f>IFERROR(VLOOKUP(D28,'6月'!$H$3:$V$55,9,FALSE)&amp;"","")</f>
        <v>14</v>
      </c>
      <c r="AC28" s="222" t="str">
        <f>IFERROR(VLOOKUP(D28,'6月'!$H$3:$V$55,10,FALSE)&amp;"","")</f>
        <v>14</v>
      </c>
      <c r="AD28" s="222" t="str">
        <f>IFERROR(VLOOKUP(D28,'6月'!$H$3:$V$55,11,FALSE)&amp;"","")</f>
        <v/>
      </c>
      <c r="AE28" s="222">
        <f>IFERROR(VLOOKUP(D28,'6月'!$H$3:$V$55,13,FALSE),0)</f>
        <v>7</v>
      </c>
      <c r="AF28" s="448">
        <f t="shared" si="2"/>
        <v>25</v>
      </c>
      <c r="AG28" s="447" t="str">
        <f>IFERROR(VLOOKUP(D28,'7月'!$H$3:$V$40,6,FALSE)&amp;"","")</f>
        <v>110</v>
      </c>
      <c r="AH28" s="222" t="str">
        <f>IFERROR(VLOOKUP(D28,'7月'!$H$3:$V$40,3,FALSE)&amp;"","")</f>
        <v>25</v>
      </c>
      <c r="AI28" s="222" t="str">
        <f>IFERROR(VLOOKUP(D28,'7月'!$H$3:$V$40,7,FALSE)&amp;"","")</f>
        <v>85</v>
      </c>
      <c r="AJ28" s="222" t="str">
        <f>IFERROR(VLOOKUP(D28,'7月'!$H$3:$V$40,9,FALSE)&amp;"","")</f>
        <v/>
      </c>
      <c r="AK28" s="222" t="str">
        <f>IFERROR(VLOOKUP(D28,'7月'!$H$3:$V$40,10,FALSE)&amp;"","")</f>
        <v/>
      </c>
      <c r="AL28" s="222" t="str">
        <f>IFERROR(VLOOKUP(D28,'7月'!$H$3:$V$40,11,FALSE)&amp;"","")</f>
        <v/>
      </c>
      <c r="AM28" s="222">
        <f>IFERROR(VLOOKUP(D28,'7月'!$H$3:$V$40,13,FALSE),0)</f>
        <v>1</v>
      </c>
      <c r="AN28" s="448">
        <f t="shared" si="3"/>
        <v>26</v>
      </c>
      <c r="AO28" s="447" t="str">
        <f>IFERROR(VLOOKUP(D28,'8月'!$H$3:$V$50,6,FALSE)&amp;"","")</f>
        <v>105</v>
      </c>
      <c r="AP28" s="222" t="str">
        <f>IFERROR(VLOOKUP(D28,'8月'!$H$3:$V$50,3,FALSE)&amp;"","")</f>
        <v>26</v>
      </c>
      <c r="AQ28" s="222" t="str">
        <f>IFERROR(VLOOKUP(D28,'8月'!$H$3:$V$50,7,FALSE)&amp;"","")</f>
        <v>79</v>
      </c>
      <c r="AR28" s="449" t="str">
        <f>IFERROR(VLOOKUP(D28,'8月'!$H$3:$V$50,9,FALSE)&amp;"","")</f>
        <v/>
      </c>
      <c r="AS28" s="449" t="str">
        <f>IFERROR(VLOOKUP(D28,'8月'!$H$3:$V$50,10,FALSE)&amp;"","")</f>
        <v/>
      </c>
      <c r="AT28" s="449" t="str">
        <f>IFERROR(VLOOKUP(D28,'8月'!$H$3:$V$50,11,FALSE)&amp;"","")</f>
        <v/>
      </c>
      <c r="AU28" s="222">
        <f>IFERROR(VLOOKUP(D28,'8月'!$H$3:$V$50,14,FALSE),0)</f>
        <v>1</v>
      </c>
      <c r="AV28" s="448">
        <f t="shared" si="4"/>
        <v>27</v>
      </c>
      <c r="AW28" s="447" t="str">
        <f>IFERROR(VLOOKUP(D28,'9月'!$H$3:$V$47,6,FALSE)&amp;"","")</f>
        <v>94</v>
      </c>
      <c r="AX28" s="222" t="str">
        <f>IFERROR(VLOOKUP(D28,'9月'!$H$3:$V$47,3,FALSE)&amp;"","")</f>
        <v>26</v>
      </c>
      <c r="AY28" s="826" t="str">
        <f>IFERROR(VLOOKUP(D28,'9月'!$H$3:$V$47,7,FALSE)&amp;"","")</f>
        <v>68</v>
      </c>
      <c r="AZ28" s="222" t="str">
        <f>IFERROR(VLOOKUP(D28,'9月'!$H$3:$V$47,9,FALSE)&amp;"","")</f>
        <v/>
      </c>
      <c r="BA28" s="449" t="str">
        <f>IFERROR(VLOOKUP(D28,'9月'!$H$3:$V$47,10,FALSE)&amp;"","")</f>
        <v/>
      </c>
      <c r="BB28" s="449" t="str">
        <f>IFERROR(VLOOKUP(D28,'9月'!$H$3:$V$47,11,FALSE)&amp;"","")</f>
        <v>B8</v>
      </c>
      <c r="BC28" s="222">
        <f>IFERROR(VLOOKUP(D28,'9月'!$H$3:$V$47,14,FALSE),0)</f>
        <v>21</v>
      </c>
      <c r="BD28" s="448">
        <f t="shared" si="5"/>
        <v>48</v>
      </c>
      <c r="BE28" s="447" t="str">
        <f>IFERROR(VLOOKUP(D28,'10月'!$H$3:$V$49,6,FALSE)&amp;"","")</f>
        <v/>
      </c>
      <c r="BF28" s="222" t="str">
        <f>IFERROR(VLOOKUP(D28,'10月'!$H$3:$V$49,3,FALSE)&amp;"","")</f>
        <v/>
      </c>
      <c r="BG28" s="222" t="str">
        <f>IFERROR(VLOOKUP(D28,'10月'!$H$3:$V$49,7,FALSE)&amp;"","")</f>
        <v/>
      </c>
      <c r="BH28" s="222" t="str">
        <f>IFERROR(VLOOKUP(D28,'10月'!$H$3:$V$49,9,FALSE)&amp;"","")</f>
        <v/>
      </c>
      <c r="BI28" s="449" t="str">
        <f>IFERROR(VLOOKUP(D28,'10月'!$H$3:$V$49,10,FALSE)&amp;"","")</f>
        <v/>
      </c>
      <c r="BJ28" s="449" t="str">
        <f>IFERROR(VLOOKUP(D28,'10月'!$H$3:$V$49,11,FALSE)&amp;"","")</f>
        <v/>
      </c>
      <c r="BK28" s="222">
        <f>IFERROR(VLOOKUP(D28,'10月'!$H$3:$V$49,14,FALSE),0)</f>
        <v>0</v>
      </c>
      <c r="BL28" s="449">
        <f t="shared" si="6"/>
        <v>48</v>
      </c>
      <c r="BM28" s="649"/>
      <c r="BN28" s="230">
        <v>95</v>
      </c>
      <c r="BO28" s="934">
        <v>98</v>
      </c>
      <c r="BP28" s="934">
        <v>98</v>
      </c>
      <c r="BQ28" s="934">
        <v>110</v>
      </c>
      <c r="BR28" s="230">
        <v>105</v>
      </c>
      <c r="BS28" s="230">
        <v>94</v>
      </c>
      <c r="BT28" s="230" t="s">
        <v>291</v>
      </c>
      <c r="BU28" s="243">
        <f t="shared" si="8"/>
        <v>100</v>
      </c>
      <c r="BV28" s="39">
        <f>IFERROR(MIN(((BU28-72)*0.8*0.8),36),"-")</f>
        <v>17.920000000000002</v>
      </c>
      <c r="BW28" s="1266" t="s">
        <v>506</v>
      </c>
    </row>
    <row r="29" spans="1:77" s="21" customFormat="1" ht="19.5" customHeight="1">
      <c r="A29" s="36">
        <f t="shared" si="9"/>
        <v>26</v>
      </c>
      <c r="B29" s="421" t="s">
        <v>436</v>
      </c>
      <c r="C29" s="435" t="s">
        <v>356</v>
      </c>
      <c r="D29" s="423" t="s">
        <v>136</v>
      </c>
      <c r="E29" s="468" t="s">
        <v>60</v>
      </c>
      <c r="F29" s="465">
        <v>12.533333333333339</v>
      </c>
      <c r="G29" s="38" t="s">
        <v>763</v>
      </c>
      <c r="H29" s="44"/>
      <c r="I29" s="53">
        <f>IFERROR(VLOOKUP(D29,'4月修正'!$G$3:$S$53,7,FALSE),"")</f>
        <v>85</v>
      </c>
      <c r="J29" s="38">
        <f>IFERROR(VLOOKUP(D29,'4月修正'!$G$3:$S$53,2,FALSE),"")</f>
        <v>13</v>
      </c>
      <c r="K29" s="38" t="str">
        <f>IFERROR(VLOOKUP(D29,'4月修正'!$G$3:$S$53,8,FALSE)&amp;"","")</f>
        <v>72</v>
      </c>
      <c r="L29" s="38" t="str">
        <f>IFERROR(VLOOKUP(D29,'4月修正'!$G$3:$Q$53,9,FALSE)&amp;"","")</f>
        <v/>
      </c>
      <c r="M29" s="38" t="str">
        <f>IFERROR(VLOOKUP(D29,'4月修正'!$G$3:$Q$53,10,FALSE)&amp;"","")</f>
        <v/>
      </c>
      <c r="N29" s="38" t="str">
        <f>IFERROR(VLOOKUP(D29,'4月修正'!$G$3:$Q$53,11,FALSE)&amp;"","")</f>
        <v/>
      </c>
      <c r="O29" s="38">
        <f>IFERROR(VLOOKUP(D29,'4月修正'!$G$3:$S$53,13,FALSE),0)</f>
        <v>8</v>
      </c>
      <c r="P29" s="445">
        <f t="shared" si="0"/>
        <v>8</v>
      </c>
      <c r="Q29" s="443" t="str">
        <f>IFERROR(VLOOKUP(D29,'5月'!$H$3:$W$51,7,FALSE)&amp;"","")</f>
        <v/>
      </c>
      <c r="R29" s="446" t="str">
        <f>IFERROR(VLOOKUP(D29,'5月'!$H$3:$W$51,3,FALSE)&amp;"","")</f>
        <v/>
      </c>
      <c r="S29" s="444" t="str">
        <f>IFERROR(VLOOKUP(D29,'5月'!$H$3:$W$51,8,FALSE)&amp;"","")</f>
        <v/>
      </c>
      <c r="T29" s="444" t="str">
        <f>IFERROR(VLOOKUP(D29,'5月'!$H$3:$W$51,10,FALSE)&amp;"","")</f>
        <v/>
      </c>
      <c r="U29" s="444" t="str">
        <f>IFERROR(VLOOKUP(D29,'5月'!$H$3:$W$51,11,FALSE)&amp;"","")</f>
        <v/>
      </c>
      <c r="V29" s="444" t="str">
        <f>IFERROR(VLOOKUP(D29,'5月'!$H$3:$W$51,12,FALSE)&amp;"","")</f>
        <v/>
      </c>
      <c r="W29" s="444">
        <f>IFERROR(VLOOKUP(D29,'5月'!$H$3:$W$51,14,FALSE),0)</f>
        <v>0</v>
      </c>
      <c r="X29" s="445">
        <f t="shared" si="1"/>
        <v>8</v>
      </c>
      <c r="Y29" s="447" t="str">
        <f>IFERROR(VLOOKUP(D29,'6月'!$H$3:$V$55,6,FALSE)&amp;"","")</f>
        <v>85</v>
      </c>
      <c r="Z29" s="222" t="str">
        <f>IFERROR(VLOOKUP(D29,'6月'!$H$3:$V$55,3,FALSE)&amp;"","")</f>
        <v>13</v>
      </c>
      <c r="AA29" s="222" t="str">
        <f>IFERROR(VLOOKUP(D29,'6月'!$H$3:$V$55,7,FALSE)&amp;"","")</f>
        <v>72</v>
      </c>
      <c r="AB29" s="222" t="str">
        <f>IFERROR(VLOOKUP(D29,'6月'!$H$3:$V$55,9,FALSE)&amp;"","")</f>
        <v>12, 15</v>
      </c>
      <c r="AC29" s="222" t="str">
        <f>IFERROR(VLOOKUP(D29,'6月'!$H$3:$V$55,10,FALSE)&amp;"","")</f>
        <v>12</v>
      </c>
      <c r="AD29" s="222" t="str">
        <f>IFERROR(VLOOKUP(D29,'6月'!$H$3:$V$55,11,FALSE)&amp;"","")</f>
        <v/>
      </c>
      <c r="AE29" s="222">
        <f>IFERROR(VLOOKUP(D29,'6月'!$H$3:$V$55,13,FALSE),0)</f>
        <v>10</v>
      </c>
      <c r="AF29" s="448">
        <f t="shared" si="2"/>
        <v>18</v>
      </c>
      <c r="AG29" s="447" t="str">
        <f>IFERROR(VLOOKUP(D29,'7月'!$H$3:$V$40,6,FALSE)&amp;"","")</f>
        <v>81</v>
      </c>
      <c r="AH29" s="222" t="str">
        <f>IFERROR(VLOOKUP(D29,'7月'!$H$3:$V$40,3,FALSE)&amp;"","")</f>
        <v>13</v>
      </c>
      <c r="AI29" s="826" t="str">
        <f>IFERROR(VLOOKUP(D29,'7月'!$H$3:$V$40,7,FALSE)&amp;"","")</f>
        <v>68</v>
      </c>
      <c r="AJ29" s="222" t="str">
        <f>IFERROR(VLOOKUP(D29,'7月'!$H$3:$V$40,9,FALSE)&amp;"","")</f>
        <v>E1, 5. 8. 13</v>
      </c>
      <c r="AK29" s="222" t="str">
        <f>IFERROR(VLOOKUP(D29,'7月'!$H$3:$V$40,10,FALSE)&amp;"","")</f>
        <v/>
      </c>
      <c r="AL29" s="222" t="str">
        <f>IFERROR(VLOOKUP(D29,'7月'!$H$3:$V$40,11,FALSE)&amp;"","")</f>
        <v/>
      </c>
      <c r="AM29" s="222">
        <f>IFERROR(VLOOKUP(D29,'7月'!$H$3:$V$40,13,FALSE),0)</f>
        <v>21</v>
      </c>
      <c r="AN29" s="448">
        <f t="shared" si="3"/>
        <v>39</v>
      </c>
      <c r="AO29" s="447" t="str">
        <f>IFERROR(VLOOKUP(D29,'8月'!$H$3:$V$50,6,FALSE)&amp;"","")</f>
        <v>86</v>
      </c>
      <c r="AP29" s="222" t="str">
        <f>IFERROR(VLOOKUP(D29,'8月'!$H$3:$V$50,3,FALSE)&amp;"","")</f>
        <v>9</v>
      </c>
      <c r="AQ29" s="222" t="str">
        <f>IFERROR(VLOOKUP(D29,'8月'!$H$3:$V$50,7,FALSE)&amp;"","")</f>
        <v>77</v>
      </c>
      <c r="AR29" s="449" t="str">
        <f>IFERROR(VLOOKUP(D29,'8月'!$H$3:$V$50,9,FALSE)&amp;"","")</f>
        <v/>
      </c>
      <c r="AS29" s="449" t="str">
        <f>IFERROR(VLOOKUP(D29,'8月'!$H$3:$V$50,10,FALSE)&amp;"","")</f>
        <v/>
      </c>
      <c r="AT29" s="449" t="str">
        <f>IFERROR(VLOOKUP(D29,'8月'!$H$3:$V$50,11,FALSE)&amp;"","")</f>
        <v/>
      </c>
      <c r="AU29" s="222">
        <f>IFERROR(VLOOKUP(D29,'8月'!$H$3:$V$50,14,FALSE),0)</f>
        <v>1</v>
      </c>
      <c r="AV29" s="448">
        <f t="shared" si="4"/>
        <v>40</v>
      </c>
      <c r="AW29" s="447" t="str">
        <f>IFERROR(VLOOKUP(D29,'9月'!$H$3:$V$47,6,FALSE)&amp;"","")</f>
        <v/>
      </c>
      <c r="AX29" s="222" t="str">
        <f>IFERROR(VLOOKUP(D29,'9月'!$H$3:$V$47,3,FALSE)&amp;"","")</f>
        <v/>
      </c>
      <c r="AY29" s="222" t="str">
        <f>IFERROR(VLOOKUP(D29,'9月'!$H$3:$V$47,7,FALSE)&amp;"","")</f>
        <v/>
      </c>
      <c r="AZ29" s="222" t="str">
        <f>IFERROR(VLOOKUP(D29,'9月'!$H$3:$V$47,9,FALSE)&amp;"","")</f>
        <v/>
      </c>
      <c r="BA29" s="449" t="str">
        <f>IFERROR(VLOOKUP(D29,'9月'!$H$3:$V$47,10,FALSE)&amp;"","")</f>
        <v/>
      </c>
      <c r="BB29" s="449" t="str">
        <f>IFERROR(VLOOKUP(D29,'9月'!$H$3:$V$47,11,FALSE)&amp;"","")</f>
        <v/>
      </c>
      <c r="BC29" s="222">
        <f>IFERROR(VLOOKUP(D29,'9月'!$H$3:$V$47,14,FALSE),0)</f>
        <v>0</v>
      </c>
      <c r="BD29" s="448">
        <f t="shared" si="5"/>
        <v>40</v>
      </c>
      <c r="BE29" s="447" t="str">
        <f>IFERROR(VLOOKUP(D29,'10月'!$H$3:$V$49,6,FALSE)&amp;"","")</f>
        <v/>
      </c>
      <c r="BF29" s="222" t="str">
        <f>IFERROR(VLOOKUP(D29,'10月'!$H$3:$V$49,3,FALSE)&amp;"","")</f>
        <v/>
      </c>
      <c r="BG29" s="222" t="str">
        <f>IFERROR(VLOOKUP(D29,'10月'!$H$3:$V$49,7,FALSE)&amp;"","")</f>
        <v/>
      </c>
      <c r="BH29" s="222" t="str">
        <f>IFERROR(VLOOKUP(D29,'10月'!$H$3:$V$49,9,FALSE)&amp;"","")</f>
        <v/>
      </c>
      <c r="BI29" s="449" t="str">
        <f>IFERROR(VLOOKUP(D29,'10月'!$H$3:$V$49,10,FALSE)&amp;"","")</f>
        <v/>
      </c>
      <c r="BJ29" s="449" t="str">
        <f>IFERROR(VLOOKUP(D29,'10月'!$H$3:$V$49,11,FALSE)&amp;"","")</f>
        <v/>
      </c>
      <c r="BK29" s="222">
        <f>IFERROR(VLOOKUP(D29,'10月'!$H$3:$V$49,14,FALSE),0)</f>
        <v>0</v>
      </c>
      <c r="BL29" s="449">
        <f t="shared" si="6"/>
        <v>40</v>
      </c>
      <c r="BM29" s="647"/>
      <c r="BN29" s="230">
        <v>85</v>
      </c>
      <c r="BO29" s="934"/>
      <c r="BP29" s="934">
        <v>85</v>
      </c>
      <c r="BQ29" s="934">
        <v>81</v>
      </c>
      <c r="BR29" s="230">
        <v>86</v>
      </c>
      <c r="BS29" s="230" t="s">
        <v>291</v>
      </c>
      <c r="BT29" s="230" t="s">
        <v>291</v>
      </c>
      <c r="BU29" s="243">
        <f t="shared" si="8"/>
        <v>84.25</v>
      </c>
      <c r="BV29" s="39">
        <f t="shared" si="11"/>
        <v>9.8000000000000007</v>
      </c>
      <c r="BW29" s="1266" t="s">
        <v>506</v>
      </c>
    </row>
    <row r="30" spans="1:77" s="21" customFormat="1" ht="19.5" customHeight="1">
      <c r="A30" s="36">
        <f t="shared" si="9"/>
        <v>27</v>
      </c>
      <c r="B30" s="421" t="s">
        <v>414</v>
      </c>
      <c r="C30" s="435" t="s">
        <v>339</v>
      </c>
      <c r="D30" s="423" t="s">
        <v>626</v>
      </c>
      <c r="E30" s="468" t="s">
        <v>63</v>
      </c>
      <c r="F30" s="465">
        <v>34.4</v>
      </c>
      <c r="G30" s="38"/>
      <c r="H30" s="44"/>
      <c r="I30" s="53">
        <f>IFERROR(VLOOKUP(D30,'4月修正'!$G$3:$S$53,7,FALSE),"")</f>
        <v>0</v>
      </c>
      <c r="J30" s="38" t="str">
        <f>IFERROR(VLOOKUP(D30,'4月修正'!$G$3:$S$53,2,FALSE),"")</f>
        <v>New-1</v>
      </c>
      <c r="K30" s="38" t="str">
        <f>IFERROR(VLOOKUP(D30,'4月修正'!$G$3:$S$53,8,FALSE)&amp;"","")</f>
        <v/>
      </c>
      <c r="L30" s="38" t="str">
        <f>IFERROR(VLOOKUP(D30,'4月修正'!$G$3:$Q$53,9,FALSE)&amp;"","")</f>
        <v/>
      </c>
      <c r="M30" s="38" t="str">
        <f>IFERROR(VLOOKUP(D30,'4月修正'!$G$3:$Q$53,10,FALSE)&amp;"","")</f>
        <v/>
      </c>
      <c r="N30" s="38" t="str">
        <f>IFERROR(VLOOKUP(D30,'4月修正'!$G$3:$Q$53,11,FALSE)&amp;"","")</f>
        <v/>
      </c>
      <c r="O30" s="38">
        <f>IFERROR(VLOOKUP(D30,'4月修正'!$G$3:$S$53,13,FALSE),0)</f>
        <v>0</v>
      </c>
      <c r="P30" s="445">
        <f t="shared" si="0"/>
        <v>0</v>
      </c>
      <c r="Q30" s="443" t="str">
        <f>IFERROR(VLOOKUP(D30,'5月'!$H$3:$W$51,7,FALSE)&amp;"","")</f>
        <v>111</v>
      </c>
      <c r="R30" s="446" t="str">
        <f>IFERROR(VLOOKUP(D30,'5月'!$H$3:$W$51,3,FALSE)&amp;"","")</f>
        <v>34</v>
      </c>
      <c r="S30" s="444" t="str">
        <f>IFERROR(VLOOKUP(D30,'5月'!$H$3:$W$51,8,FALSE)&amp;"","")</f>
        <v>77</v>
      </c>
      <c r="T30" s="444" t="str">
        <f>IFERROR(VLOOKUP(D30,'5月'!$H$3:$W$51,10,FALSE)&amp;"","")</f>
        <v/>
      </c>
      <c r="U30" s="444" t="str">
        <f>IFERROR(VLOOKUP(D30,'5月'!$H$3:$W$51,11,FALSE)&amp;"","")</f>
        <v/>
      </c>
      <c r="V30" s="444" t="str">
        <f>IFERROR(VLOOKUP(D30,'5月'!$H$3:$W$51,12,FALSE)&amp;"","")</f>
        <v/>
      </c>
      <c r="W30" s="444">
        <f>IFERROR(VLOOKUP(D30,'5月'!$H$3:$W$51,14,FALSE),0)</f>
        <v>5</v>
      </c>
      <c r="X30" s="445">
        <f t="shared" si="1"/>
        <v>5</v>
      </c>
      <c r="Y30" s="447" t="str">
        <f>IFERROR(VLOOKUP(D30,'6月'!$H$3:$V$55,6,FALSE)&amp;"","")</f>
        <v/>
      </c>
      <c r="Z30" s="222" t="str">
        <f>IFERROR(VLOOKUP(D30,'6月'!$H$3:$V$55,3,FALSE)&amp;"","")</f>
        <v/>
      </c>
      <c r="AA30" s="222" t="str">
        <f>IFERROR(VLOOKUP(D30,'6月'!$H$3:$V$55,7,FALSE)&amp;"","")</f>
        <v/>
      </c>
      <c r="AB30" s="222" t="str">
        <f>IFERROR(VLOOKUP(D30,'6月'!$H$3:$V$55,9,FALSE)&amp;"","")</f>
        <v/>
      </c>
      <c r="AC30" s="222" t="str">
        <f>IFERROR(VLOOKUP(D30,'6月'!$H$3:$V$55,10,FALSE)&amp;"","")</f>
        <v/>
      </c>
      <c r="AD30" s="222" t="str">
        <f>IFERROR(VLOOKUP(D30,'6月'!$H$3:$V$55,11,FALSE)&amp;"","")</f>
        <v/>
      </c>
      <c r="AE30" s="222">
        <f>IFERROR(VLOOKUP(D30,'6月'!$H$3:$V$55,13,FALSE),0)</f>
        <v>0</v>
      </c>
      <c r="AF30" s="448">
        <f t="shared" si="2"/>
        <v>5</v>
      </c>
      <c r="AG30" s="447" t="str">
        <f>IFERROR(VLOOKUP(D30,'7月'!$H$3:$V$40,6,FALSE)&amp;"","")</f>
        <v>113</v>
      </c>
      <c r="AH30" s="222" t="str">
        <f>IFERROR(VLOOKUP(D30,'7月'!$H$3:$V$40,3,FALSE)&amp;"","")</f>
        <v>34</v>
      </c>
      <c r="AI30" s="222" t="str">
        <f>IFERROR(VLOOKUP(D30,'7月'!$H$3:$V$40,7,FALSE)&amp;"","")</f>
        <v>79</v>
      </c>
      <c r="AJ30" s="222" t="str">
        <f>IFERROR(VLOOKUP(D30,'7月'!$H$3:$V$40,9,FALSE)&amp;"","")</f>
        <v/>
      </c>
      <c r="AK30" s="222" t="str">
        <f>IFERROR(VLOOKUP(D30,'7月'!$H$3:$V$40,10,FALSE)&amp;"","")</f>
        <v/>
      </c>
      <c r="AL30" s="222" t="str">
        <f>IFERROR(VLOOKUP(D30,'7月'!$H$3:$V$40,11,FALSE)&amp;"","")</f>
        <v/>
      </c>
      <c r="AM30" s="222">
        <f>IFERROR(VLOOKUP(D30,'7月'!$H$3:$V$40,13,FALSE),0)</f>
        <v>1</v>
      </c>
      <c r="AN30" s="448">
        <f t="shared" si="3"/>
        <v>6</v>
      </c>
      <c r="AO30" s="447" t="str">
        <f>IFERROR(VLOOKUP(D30,'8月'!$H$3:$V$50,6,FALSE)&amp;"","")</f>
        <v>110</v>
      </c>
      <c r="AP30" s="222" t="str">
        <f>IFERROR(VLOOKUP(D30,'8月'!$H$3:$V$50,3,FALSE)&amp;"","")</f>
        <v>34</v>
      </c>
      <c r="AQ30" s="222" t="str">
        <f>IFERROR(VLOOKUP(D30,'8月'!$H$3:$V$50,7,FALSE)&amp;"","")</f>
        <v>76</v>
      </c>
      <c r="AR30" s="449" t="str">
        <f>IFERROR(VLOOKUP(D30,'8月'!$H$3:$V$50,9,FALSE)&amp;"","")</f>
        <v/>
      </c>
      <c r="AS30" s="449" t="str">
        <f>IFERROR(VLOOKUP(D30,'8月'!$H$3:$V$50,10,FALSE)&amp;"","")</f>
        <v/>
      </c>
      <c r="AT30" s="449" t="str">
        <f>IFERROR(VLOOKUP(D30,'8月'!$H$3:$V$50,11,FALSE)&amp;"","")</f>
        <v/>
      </c>
      <c r="AU30" s="222">
        <f>IFERROR(VLOOKUP(D30,'8月'!$H$3:$V$50,14,FALSE),0)</f>
        <v>1</v>
      </c>
      <c r="AV30" s="448">
        <f t="shared" si="4"/>
        <v>7</v>
      </c>
      <c r="AW30" s="447" t="str">
        <f>IFERROR(VLOOKUP(D30,'9月'!$H$3:$V$47,6,FALSE)&amp;"","")</f>
        <v>111</v>
      </c>
      <c r="AX30" s="222" t="str">
        <f>IFERROR(VLOOKUP(D30,'9月'!$H$3:$V$47,3,FALSE)&amp;"","")</f>
        <v>34</v>
      </c>
      <c r="AY30" s="222" t="str">
        <f>IFERROR(VLOOKUP(D30,'9月'!$H$3:$V$47,7,FALSE)&amp;"","")</f>
        <v>77</v>
      </c>
      <c r="AZ30" s="222" t="str">
        <f>IFERROR(VLOOKUP(D30,'9月'!$H$3:$V$47,9,FALSE)&amp;"","")</f>
        <v/>
      </c>
      <c r="BA30" s="449" t="str">
        <f>IFERROR(VLOOKUP(D30,'9月'!$H$3:$V$47,10,FALSE)&amp;"","")</f>
        <v/>
      </c>
      <c r="BB30" s="449" t="str">
        <f>IFERROR(VLOOKUP(D30,'9月'!$H$3:$V$47,11,FALSE)&amp;"","")</f>
        <v/>
      </c>
      <c r="BC30" s="222">
        <f>IFERROR(VLOOKUP(D30,'9月'!$H$3:$V$47,14,FALSE),0)</f>
        <v>1</v>
      </c>
      <c r="BD30" s="448">
        <f t="shared" si="5"/>
        <v>8</v>
      </c>
      <c r="BE30" s="447" t="str">
        <f>IFERROR(VLOOKUP(D30,'10月'!$H$3:$V$49,6,FALSE)&amp;"","")</f>
        <v>113</v>
      </c>
      <c r="BF30" s="222" t="str">
        <f>IFERROR(VLOOKUP(D30,'10月'!$H$3:$V$49,3,FALSE)&amp;"","")</f>
        <v>34</v>
      </c>
      <c r="BG30" s="222" t="str">
        <f>IFERROR(VLOOKUP(D30,'10月'!$H$3:$V$49,7,FALSE)&amp;"","")</f>
        <v>79</v>
      </c>
      <c r="BH30" s="222" t="str">
        <f>IFERROR(VLOOKUP(D30,'10月'!$H$3:$V$49,9,FALSE)&amp;"","")</f>
        <v/>
      </c>
      <c r="BI30" s="449" t="str">
        <f>IFERROR(VLOOKUP(D30,'10月'!$H$3:$V$49,10,FALSE)&amp;"","")</f>
        <v/>
      </c>
      <c r="BJ30" s="449" t="str">
        <f>IFERROR(VLOOKUP(D30,'10月'!$H$3:$V$49,11,FALSE)&amp;"","")</f>
        <v/>
      </c>
      <c r="BK30" s="222">
        <f>IFERROR(VLOOKUP(D30,'10月'!$H$3:$V$49,14,FALSE),0)</f>
        <v>1</v>
      </c>
      <c r="BL30" s="449">
        <f t="shared" si="6"/>
        <v>9</v>
      </c>
      <c r="BM30" s="647"/>
      <c r="BN30" s="230"/>
      <c r="BO30" s="934">
        <v>111</v>
      </c>
      <c r="BP30" s="934" t="s">
        <v>291</v>
      </c>
      <c r="BQ30" s="934">
        <v>113</v>
      </c>
      <c r="BR30" s="230">
        <v>110</v>
      </c>
      <c r="BS30" s="230">
        <v>111</v>
      </c>
      <c r="BT30" s="1487">
        <v>113</v>
      </c>
      <c r="BU30" s="243">
        <f t="shared" si="8"/>
        <v>111.6</v>
      </c>
      <c r="BV30" s="39">
        <f t="shared" si="11"/>
        <v>31.679999999999996</v>
      </c>
      <c r="BW30" s="239"/>
    </row>
    <row r="31" spans="1:77" s="21" customFormat="1" ht="19.5" customHeight="1">
      <c r="A31" s="36">
        <f t="shared" si="9"/>
        <v>28</v>
      </c>
      <c r="B31" s="421" t="s">
        <v>403</v>
      </c>
      <c r="C31" s="435" t="s">
        <v>129</v>
      </c>
      <c r="D31" s="423" t="s">
        <v>627</v>
      </c>
      <c r="E31" s="468" t="s">
        <v>60</v>
      </c>
      <c r="F31" s="465">
        <v>28</v>
      </c>
      <c r="G31" s="37" t="s">
        <v>859</v>
      </c>
      <c r="H31" s="44"/>
      <c r="I31" s="53">
        <f>IFERROR(VLOOKUP(D31,'4月修正'!$G$3:$S$53,7,FALSE),"")</f>
        <v>99</v>
      </c>
      <c r="J31" s="38">
        <f>IFERROR(VLOOKUP(D31,'4月修正'!$G$3:$S$53,2,FALSE),"")</f>
        <v>28</v>
      </c>
      <c r="K31" s="38" t="str">
        <f>IFERROR(VLOOKUP(D31,'4月修正'!$G$3:$S$53,8,FALSE)&amp;"","")</f>
        <v>71</v>
      </c>
      <c r="L31" s="38" t="str">
        <f>IFERROR(VLOOKUP(D31,'4月修正'!$G$3:$Q$53,9,FALSE)&amp;"","")</f>
        <v/>
      </c>
      <c r="M31" s="38" t="str">
        <f>IFERROR(VLOOKUP(D31,'4月修正'!$G$3:$Q$53,10,FALSE)&amp;"","")</f>
        <v/>
      </c>
      <c r="N31" s="38" t="str">
        <f>IFERROR(VLOOKUP(D31,'4月修正'!$G$3:$Q$53,11,FALSE)&amp;"","")</f>
        <v/>
      </c>
      <c r="O31" s="38">
        <f>IFERROR(VLOOKUP(D31,'4月修正'!$G$3:$S$53,13,FALSE),0)</f>
        <v>9</v>
      </c>
      <c r="P31" s="445">
        <f t="shared" si="0"/>
        <v>9</v>
      </c>
      <c r="Q31" s="443" t="str">
        <f>IFERROR(VLOOKUP(D31,'5月'!$H$3:$W$51,7,FALSE)&amp;"","")</f>
        <v>98</v>
      </c>
      <c r="R31" s="446" t="str">
        <f>IFERROR(VLOOKUP(D31,'5月'!$H$3:$W$51,3,FALSE)&amp;"","")</f>
        <v>28</v>
      </c>
      <c r="S31" s="463" t="str">
        <f>IFERROR(VLOOKUP(D31,'5月'!$H$3:$W$51,8,FALSE)&amp;"","")</f>
        <v>70</v>
      </c>
      <c r="T31" s="444" t="str">
        <f>IFERROR(VLOOKUP(D31,'5月'!$H$3:$W$51,10,FALSE)&amp;"","")</f>
        <v/>
      </c>
      <c r="U31" s="444" t="str">
        <f>IFERROR(VLOOKUP(D31,'5月'!$H$3:$W$51,11,FALSE)&amp;"","")</f>
        <v/>
      </c>
      <c r="V31" s="444" t="str">
        <f>IFERROR(VLOOKUP(D31,'5月'!$H$3:$W$51,12,FALSE)&amp;"","")</f>
        <v/>
      </c>
      <c r="W31" s="444">
        <f>IFERROR(VLOOKUP(D31,'5月'!$H$3:$W$51,14,FALSE),0)</f>
        <v>18</v>
      </c>
      <c r="X31" s="445">
        <f t="shared" si="1"/>
        <v>27</v>
      </c>
      <c r="Y31" s="447" t="str">
        <f>IFERROR(VLOOKUP(D31,'6月'!$H$3:$V$55,6,FALSE)&amp;"","")</f>
        <v>103</v>
      </c>
      <c r="Z31" s="222" t="str">
        <f>IFERROR(VLOOKUP(D31,'6月'!$H$3:$V$55,3,FALSE)&amp;"","")</f>
        <v>24</v>
      </c>
      <c r="AA31" s="222" t="str">
        <f>IFERROR(VLOOKUP(D31,'6月'!$H$3:$V$55,7,FALSE)&amp;"","")</f>
        <v>79</v>
      </c>
      <c r="AB31" s="222" t="str">
        <f>IFERROR(VLOOKUP(D31,'6月'!$H$3:$V$55,9,FALSE)&amp;"","")</f>
        <v/>
      </c>
      <c r="AC31" s="222" t="str">
        <f>IFERROR(VLOOKUP(D31,'6月'!$H$3:$V$55,10,FALSE)&amp;"","")</f>
        <v/>
      </c>
      <c r="AD31" s="222" t="str">
        <f>IFERROR(VLOOKUP(D31,'6月'!$H$3:$V$55,11,FALSE)&amp;"","")</f>
        <v/>
      </c>
      <c r="AE31" s="222">
        <f>IFERROR(VLOOKUP(D31,'6月'!$H$3:$V$55,13,FALSE),0)</f>
        <v>1</v>
      </c>
      <c r="AF31" s="448">
        <f t="shared" si="2"/>
        <v>28</v>
      </c>
      <c r="AG31" s="447" t="str">
        <f>IFERROR(VLOOKUP(D31,'7月'!$H$3:$V$40,6,FALSE)&amp;"","")</f>
        <v>107</v>
      </c>
      <c r="AH31" s="222" t="str">
        <f>IFERROR(VLOOKUP(D31,'7月'!$H$3:$V$40,3,FALSE)&amp;"","")</f>
        <v>24</v>
      </c>
      <c r="AI31" s="222" t="str">
        <f>IFERROR(VLOOKUP(D31,'7月'!$H$3:$V$40,7,FALSE)&amp;"","")</f>
        <v>83</v>
      </c>
      <c r="AJ31" s="222" t="str">
        <f>IFERROR(VLOOKUP(D31,'7月'!$H$3:$V$40,9,FALSE)&amp;"","")</f>
        <v/>
      </c>
      <c r="AK31" s="222" t="str">
        <f>IFERROR(VLOOKUP(D31,'7月'!$H$3:$V$40,10,FALSE)&amp;"","")</f>
        <v/>
      </c>
      <c r="AL31" s="222" t="str">
        <f>IFERROR(VLOOKUP(D31,'7月'!$H$3:$V$40,11,FALSE)&amp;"","")</f>
        <v/>
      </c>
      <c r="AM31" s="222">
        <f>IFERROR(VLOOKUP(D31,'7月'!$H$3:$V$40,13,FALSE),0)</f>
        <v>1</v>
      </c>
      <c r="AN31" s="448">
        <f t="shared" si="3"/>
        <v>29</v>
      </c>
      <c r="AO31" s="447" t="str">
        <f>IFERROR(VLOOKUP(D31,'8月'!$H$3:$V$50,6,FALSE)&amp;"","")</f>
        <v>95</v>
      </c>
      <c r="AP31" s="222" t="str">
        <f>IFERROR(VLOOKUP(D31,'8月'!$H$3:$V$50,3,FALSE)&amp;"","")</f>
        <v>24</v>
      </c>
      <c r="AQ31" s="222" t="str">
        <f>IFERROR(VLOOKUP(D31,'8月'!$H$3:$V$50,7,FALSE)&amp;"","")</f>
        <v>71</v>
      </c>
      <c r="AR31" s="449" t="str">
        <f>IFERROR(VLOOKUP(D31,'8月'!$H$3:$V$50,9,FALSE)&amp;"","")</f>
        <v/>
      </c>
      <c r="AS31" s="449" t="str">
        <f>IFERROR(VLOOKUP(D31,'8月'!$H$3:$V$50,10,FALSE)&amp;"","")</f>
        <v/>
      </c>
      <c r="AT31" s="449" t="str">
        <f>IFERROR(VLOOKUP(D31,'8月'!$H$3:$V$50,11,FALSE)&amp;"","")</f>
        <v/>
      </c>
      <c r="AU31" s="222">
        <f>IFERROR(VLOOKUP(D31,'8月'!$H$3:$V$50,14,FALSE),0)</f>
        <v>9</v>
      </c>
      <c r="AV31" s="448">
        <f t="shared" si="4"/>
        <v>38</v>
      </c>
      <c r="AW31" s="447" t="str">
        <f>IFERROR(VLOOKUP(D31,'9月'!$H$3:$V$47,6,FALSE)&amp;"","")</f>
        <v>96</v>
      </c>
      <c r="AX31" s="222" t="str">
        <f>IFERROR(VLOOKUP(D31,'9月'!$H$3:$V$47,3,FALSE)&amp;"","")</f>
        <v>24</v>
      </c>
      <c r="AY31" s="828" t="str">
        <f>IFERROR(VLOOKUP(D31,'9月'!$H$3:$V$47,7,FALSE)&amp;"","")</f>
        <v>72</v>
      </c>
      <c r="AZ31" s="222" t="str">
        <f>IFERROR(VLOOKUP(D31,'9月'!$H$3:$V$47,9,FALSE)&amp;"","")</f>
        <v/>
      </c>
      <c r="BA31" s="449" t="str">
        <f>IFERROR(VLOOKUP(D31,'9月'!$H$3:$V$47,10,FALSE)&amp;"","")</f>
        <v>3</v>
      </c>
      <c r="BB31" s="449" t="str">
        <f>IFERROR(VLOOKUP(D31,'9月'!$H$3:$V$47,11,FALSE)&amp;"","")</f>
        <v/>
      </c>
      <c r="BC31" s="222">
        <f>IFERROR(VLOOKUP(D31,'9月'!$H$3:$V$47,14,FALSE),0)</f>
        <v>15</v>
      </c>
      <c r="BD31" s="448">
        <f t="shared" si="5"/>
        <v>53</v>
      </c>
      <c r="BE31" s="447" t="str">
        <f>IFERROR(VLOOKUP(D31,'10月'!$H$3:$V$49,6,FALSE)&amp;"","")</f>
        <v>105</v>
      </c>
      <c r="BF31" s="222" t="str">
        <f>IFERROR(VLOOKUP(D31,'10月'!$H$3:$V$49,3,FALSE)&amp;"","")</f>
        <v>23</v>
      </c>
      <c r="BG31" s="222" t="str">
        <f>IFERROR(VLOOKUP(D31,'10月'!$H$3:$V$49,7,FALSE)&amp;"","")</f>
        <v>82</v>
      </c>
      <c r="BH31" s="222" t="str">
        <f>IFERROR(VLOOKUP(D31,'10月'!$H$3:$V$49,9,FALSE)&amp;"","")</f>
        <v/>
      </c>
      <c r="BI31" s="449" t="str">
        <f>IFERROR(VLOOKUP(D31,'10月'!$H$3:$V$49,10,FALSE)&amp;"","")</f>
        <v/>
      </c>
      <c r="BJ31" s="449" t="str">
        <f>IFERROR(VLOOKUP(D31,'10月'!$H$3:$V$49,11,FALSE)&amp;"","")</f>
        <v/>
      </c>
      <c r="BK31" s="222">
        <f>IFERROR(VLOOKUP(D31,'10月'!$H$3:$V$49,14,FALSE),0)</f>
        <v>1</v>
      </c>
      <c r="BL31" s="449">
        <f t="shared" si="6"/>
        <v>54</v>
      </c>
      <c r="BM31" s="647"/>
      <c r="BN31" s="230">
        <v>99</v>
      </c>
      <c r="BO31" s="934">
        <v>98</v>
      </c>
      <c r="BP31" s="934">
        <v>103</v>
      </c>
      <c r="BQ31" s="934">
        <v>107</v>
      </c>
      <c r="BR31" s="230">
        <v>95</v>
      </c>
      <c r="BS31" s="230">
        <v>96</v>
      </c>
      <c r="BT31" s="1487">
        <v>105</v>
      </c>
      <c r="BU31" s="243">
        <f t="shared" si="8"/>
        <v>100.42857142857143</v>
      </c>
      <c r="BV31" s="39">
        <f t="shared" si="11"/>
        <v>22.742857142857147</v>
      </c>
      <c r="BW31" s="239"/>
    </row>
    <row r="32" spans="1:77" s="21" customFormat="1" ht="19.5" customHeight="1">
      <c r="A32" s="36">
        <f t="shared" si="9"/>
        <v>29</v>
      </c>
      <c r="B32" s="421" t="s">
        <v>419</v>
      </c>
      <c r="C32" s="435" t="s">
        <v>339</v>
      </c>
      <c r="D32" s="423" t="s">
        <v>110</v>
      </c>
      <c r="E32" s="468" t="s">
        <v>64</v>
      </c>
      <c r="F32" s="465">
        <v>12</v>
      </c>
      <c r="G32" s="37" t="s">
        <v>679</v>
      </c>
      <c r="H32" s="44"/>
      <c r="I32" s="53">
        <f>IFERROR(VLOOKUP(D32,'4月修正'!$G$3:$S$53,7,FALSE),"")</f>
        <v>88</v>
      </c>
      <c r="J32" s="38">
        <f>IFERROR(VLOOKUP(D32,'4月修正'!$G$3:$S$53,2,FALSE),"")</f>
        <v>12</v>
      </c>
      <c r="K32" s="38" t="str">
        <f>IFERROR(VLOOKUP(D32,'4月修正'!$G$3:$S$53,8,FALSE)&amp;"","")</f>
        <v>76</v>
      </c>
      <c r="L32" s="38" t="str">
        <f>IFERROR(VLOOKUP(D32,'4月修正'!$G$3:$Q$53,9,FALSE)&amp;"","")</f>
        <v/>
      </c>
      <c r="M32" s="38" t="str">
        <f>IFERROR(VLOOKUP(D32,'4月修正'!$G$3:$Q$53,10,FALSE)&amp;"","")</f>
        <v/>
      </c>
      <c r="N32" s="38" t="str">
        <f>IFERROR(VLOOKUP(D32,'4月修正'!$G$3:$Q$53,11,FALSE)&amp;"","")</f>
        <v/>
      </c>
      <c r="O32" s="38">
        <f>IFERROR(VLOOKUP(D32,'4月修正'!$G$3:$S$53,13,FALSE),0)</f>
        <v>1</v>
      </c>
      <c r="P32" s="445">
        <f t="shared" si="0"/>
        <v>1</v>
      </c>
      <c r="Q32" s="464" t="str">
        <f>IFERROR(VLOOKUP(D32,'5月'!$H$3:$W$51,7,FALSE)&amp;"","")</f>
        <v>80</v>
      </c>
      <c r="R32" s="446" t="str">
        <f>IFERROR(VLOOKUP(D32,'5月'!$H$3:$W$51,3,FALSE)&amp;"","")</f>
        <v>12</v>
      </c>
      <c r="S32" s="461" t="str">
        <f>IFERROR(VLOOKUP(D32,'5月'!$H$3:$W$51,8,FALSE)&amp;"","")</f>
        <v>68</v>
      </c>
      <c r="T32" s="444" t="str">
        <f>IFERROR(VLOOKUP(D32,'5月'!$H$3:$W$51,10,FALSE)&amp;"","")</f>
        <v>11</v>
      </c>
      <c r="U32" s="444" t="str">
        <f>IFERROR(VLOOKUP(D32,'5月'!$H$3:$W$51,11,FALSE)&amp;"","")</f>
        <v/>
      </c>
      <c r="V32" s="444" t="str">
        <f>IFERROR(VLOOKUP(D32,'5月'!$H$3:$W$51,12,FALSE)&amp;"","")</f>
        <v>B17</v>
      </c>
      <c r="W32" s="444">
        <f>IFERROR(VLOOKUP(D32,'5月'!$H$3:$W$51,14,FALSE),0)</f>
        <v>21</v>
      </c>
      <c r="X32" s="445">
        <f t="shared" si="1"/>
        <v>22</v>
      </c>
      <c r="Y32" s="447" t="str">
        <f>IFERROR(VLOOKUP(D32,'6月'!$H$3:$V$55,6,FALSE)&amp;"","")</f>
        <v>96</v>
      </c>
      <c r="Z32" s="222" t="str">
        <f>IFERROR(VLOOKUP(D32,'6月'!$H$3:$V$55,3,FALSE)&amp;"","")</f>
        <v>8</v>
      </c>
      <c r="AA32" s="222" t="str">
        <f>IFERROR(VLOOKUP(D32,'6月'!$H$3:$V$55,7,FALSE)&amp;"","")</f>
        <v>88</v>
      </c>
      <c r="AB32" s="222" t="str">
        <f>IFERROR(VLOOKUP(D32,'6月'!$H$3:$V$55,9,FALSE)&amp;"","")</f>
        <v/>
      </c>
      <c r="AC32" s="222" t="str">
        <f>IFERROR(VLOOKUP(D32,'6月'!$H$3:$V$55,10,FALSE)&amp;"","")</f>
        <v/>
      </c>
      <c r="AD32" s="222" t="str">
        <f>IFERROR(VLOOKUP(D32,'6月'!$H$3:$V$55,11,FALSE)&amp;"","")</f>
        <v/>
      </c>
      <c r="AE32" s="222">
        <f>IFERROR(VLOOKUP(D32,'6月'!$H$3:$V$55,13,FALSE),0)</f>
        <v>1</v>
      </c>
      <c r="AF32" s="448">
        <f t="shared" si="2"/>
        <v>23</v>
      </c>
      <c r="AG32" s="447" t="str">
        <f>IFERROR(VLOOKUP(D32,'7月'!$H$3:$V$40,6,FALSE)&amp;"","")</f>
        <v>87</v>
      </c>
      <c r="AH32" s="222" t="str">
        <f>IFERROR(VLOOKUP(D32,'7月'!$H$3:$V$40,3,FALSE)&amp;"","")</f>
        <v>8</v>
      </c>
      <c r="AI32" s="222" t="str">
        <f>IFERROR(VLOOKUP(D32,'7月'!$H$3:$V$40,7,FALSE)&amp;"","")</f>
        <v>79</v>
      </c>
      <c r="AJ32" s="222" t="str">
        <f>IFERROR(VLOOKUP(D32,'7月'!$H$3:$V$40,9,FALSE)&amp;"","")</f>
        <v>5</v>
      </c>
      <c r="AK32" s="222" t="str">
        <f>IFERROR(VLOOKUP(D32,'7月'!$H$3:$V$40,10,FALSE)&amp;"","")</f>
        <v>12</v>
      </c>
      <c r="AL32" s="222" t="str">
        <f>IFERROR(VLOOKUP(D32,'7月'!$H$3:$V$40,11,FALSE)&amp;"","")</f>
        <v>B17</v>
      </c>
      <c r="AM32" s="222">
        <f>IFERROR(VLOOKUP(D32,'7月'!$H$3:$V$40,13,FALSE),0)</f>
        <v>1</v>
      </c>
      <c r="AN32" s="448">
        <f t="shared" si="3"/>
        <v>24</v>
      </c>
      <c r="AO32" s="447" t="str">
        <f>IFERROR(VLOOKUP(D32,'8月'!$H$3:$V$50,6,FALSE)&amp;"","")</f>
        <v>85</v>
      </c>
      <c r="AP32" s="222" t="str">
        <f>IFERROR(VLOOKUP(D32,'8月'!$H$3:$V$50,3,FALSE)&amp;"","")</f>
        <v>8</v>
      </c>
      <c r="AQ32" s="222" t="str">
        <f>IFERROR(VLOOKUP(D32,'8月'!$H$3:$V$50,7,FALSE)&amp;"","")</f>
        <v>77</v>
      </c>
      <c r="AR32" s="449" t="str">
        <f>IFERROR(VLOOKUP(D32,'8月'!$H$3:$V$50,9,FALSE)&amp;"","")</f>
        <v/>
      </c>
      <c r="AS32" s="449" t="str">
        <f>IFERROR(VLOOKUP(D32,'8月'!$H$3:$V$50,10,FALSE)&amp;"","")</f>
        <v/>
      </c>
      <c r="AT32" s="449" t="str">
        <f>IFERROR(VLOOKUP(D32,'8月'!$H$3:$V$50,11,FALSE)&amp;"","")</f>
        <v>B8</v>
      </c>
      <c r="AU32" s="222">
        <f>IFERROR(VLOOKUP(D32,'8月'!$H$3:$V$50,14,FALSE),0)</f>
        <v>1</v>
      </c>
      <c r="AV32" s="448">
        <f t="shared" si="4"/>
        <v>25</v>
      </c>
      <c r="AW32" s="447" t="str">
        <f>IFERROR(VLOOKUP(D32,'9月'!$H$3:$V$47,6,FALSE)&amp;"","")</f>
        <v>87</v>
      </c>
      <c r="AX32" s="222" t="str">
        <f>IFERROR(VLOOKUP(D32,'9月'!$H$3:$V$47,3,FALSE)&amp;"","")</f>
        <v>8</v>
      </c>
      <c r="AY32" s="222" t="str">
        <f>IFERROR(VLOOKUP(D32,'9月'!$H$3:$V$47,7,FALSE)&amp;"","")</f>
        <v>79</v>
      </c>
      <c r="AZ32" s="222" t="str">
        <f>IFERROR(VLOOKUP(D32,'9月'!$H$3:$V$47,9,FALSE)&amp;"","")</f>
        <v>5, 11</v>
      </c>
      <c r="BA32" s="449" t="str">
        <f>IFERROR(VLOOKUP(D32,'9月'!$H$3:$V$47,10,FALSE)&amp;"","")</f>
        <v/>
      </c>
      <c r="BB32" s="449" t="str">
        <f>IFERROR(VLOOKUP(D32,'9月'!$H$3:$V$47,11,FALSE)&amp;"","")</f>
        <v>B17</v>
      </c>
      <c r="BC32" s="222">
        <f>IFERROR(VLOOKUP(D32,'9月'!$H$3:$V$47,14,FALSE),0)</f>
        <v>1</v>
      </c>
      <c r="BD32" s="448">
        <f t="shared" si="5"/>
        <v>26</v>
      </c>
      <c r="BE32" s="447" t="str">
        <f>IFERROR(VLOOKUP(D32,'10月'!$H$3:$V$49,6,FALSE)&amp;"","")</f>
        <v>85</v>
      </c>
      <c r="BF32" s="222" t="str">
        <f>IFERROR(VLOOKUP(D32,'10月'!$H$3:$V$49,3,FALSE)&amp;"","")</f>
        <v>8</v>
      </c>
      <c r="BG32" s="222" t="str">
        <f>IFERROR(VLOOKUP(D32,'10月'!$H$3:$V$49,7,FALSE)&amp;"","")</f>
        <v>77</v>
      </c>
      <c r="BH32" s="222" t="str">
        <f>IFERROR(VLOOKUP(D32,'10月'!$H$3:$V$49,9,FALSE)&amp;"","")</f>
        <v>11</v>
      </c>
      <c r="BI32" s="449" t="str">
        <f>IFERROR(VLOOKUP(D32,'10月'!$H$3:$V$49,10,FALSE)&amp;"","")</f>
        <v/>
      </c>
      <c r="BJ32" s="449" t="str">
        <f>IFERROR(VLOOKUP(D32,'10月'!$H$3:$V$49,11,FALSE)&amp;"","")</f>
        <v>B8,B17</v>
      </c>
      <c r="BK32" s="222">
        <f>IFERROR(VLOOKUP(D32,'10月'!$H$3:$V$49,14,FALSE),0)</f>
        <v>8</v>
      </c>
      <c r="BL32" s="449">
        <f t="shared" si="6"/>
        <v>34</v>
      </c>
      <c r="BM32" s="647"/>
      <c r="BN32" s="230">
        <v>88</v>
      </c>
      <c r="BO32" s="934">
        <v>80</v>
      </c>
      <c r="BP32" s="934">
        <v>96</v>
      </c>
      <c r="BQ32" s="934">
        <v>87</v>
      </c>
      <c r="BR32" s="230">
        <v>85</v>
      </c>
      <c r="BS32" s="230">
        <v>87</v>
      </c>
      <c r="BT32" s="1487">
        <v>85</v>
      </c>
      <c r="BU32" s="243">
        <f t="shared" si="8"/>
        <v>86.857142857142861</v>
      </c>
      <c r="BV32" s="39">
        <f t="shared" si="11"/>
        <v>11.88571428571429</v>
      </c>
      <c r="BW32" s="1266" t="s">
        <v>506</v>
      </c>
    </row>
    <row r="33" spans="1:77" s="21" customFormat="1" ht="19.5" customHeight="1">
      <c r="A33" s="36">
        <f t="shared" si="9"/>
        <v>30</v>
      </c>
      <c r="B33" s="421" t="s">
        <v>391</v>
      </c>
      <c r="C33" s="435" t="s">
        <v>339</v>
      </c>
      <c r="D33" s="424" t="s">
        <v>628</v>
      </c>
      <c r="E33" s="468" t="s">
        <v>63</v>
      </c>
      <c r="F33" s="465">
        <v>29.6</v>
      </c>
      <c r="G33" s="11" t="s">
        <v>728</v>
      </c>
      <c r="H33" s="44"/>
      <c r="I33" s="53">
        <f>IFERROR(VLOOKUP(D33,'4月修正'!$G$3:$S$53,7,FALSE),"")</f>
        <v>107</v>
      </c>
      <c r="J33" s="38">
        <f>IFERROR(VLOOKUP(D33,'4月修正'!$G$3:$S$53,2,FALSE),"")</f>
        <v>30</v>
      </c>
      <c r="K33" s="38" t="str">
        <f>IFERROR(VLOOKUP(D33,'4月修正'!$G$3:$S$53,8,FALSE)&amp;"","")</f>
        <v>77</v>
      </c>
      <c r="L33" s="38" t="str">
        <f>IFERROR(VLOOKUP(D33,'4月修正'!$G$3:$Q$53,9,FALSE)&amp;"","")</f>
        <v/>
      </c>
      <c r="M33" s="38" t="str">
        <f>IFERROR(VLOOKUP(D33,'4月修正'!$G$3:$Q$53,10,FALSE)&amp;"","")</f>
        <v/>
      </c>
      <c r="N33" s="38" t="str">
        <f>IFERROR(VLOOKUP(D33,'4月修正'!$G$3:$Q$53,11,FALSE)&amp;"","")</f>
        <v/>
      </c>
      <c r="O33" s="38">
        <f>IFERROR(VLOOKUP(D33,'4月修正'!$G$3:$S$53,13,FALSE),0)</f>
        <v>1</v>
      </c>
      <c r="P33" s="445">
        <f t="shared" si="0"/>
        <v>1</v>
      </c>
      <c r="Q33" s="443" t="str">
        <f>IFERROR(VLOOKUP(D33,'5月'!$H$3:$W$51,7,FALSE)&amp;"","")</f>
        <v>109</v>
      </c>
      <c r="R33" s="446" t="str">
        <f>IFERROR(VLOOKUP(D33,'5月'!$H$3:$W$51,3,FALSE)&amp;"","")</f>
        <v>30</v>
      </c>
      <c r="S33" s="444" t="str">
        <f>IFERROR(VLOOKUP(D33,'5月'!$H$3:$W$51,8,FALSE)&amp;"","")</f>
        <v>79</v>
      </c>
      <c r="T33" s="444" t="str">
        <f>IFERROR(VLOOKUP(D33,'5月'!$H$3:$W$51,10,FALSE)&amp;"","")</f>
        <v/>
      </c>
      <c r="U33" s="444" t="str">
        <f>IFERROR(VLOOKUP(D33,'5月'!$H$3:$W$51,11,FALSE)&amp;"","")</f>
        <v/>
      </c>
      <c r="V33" s="444" t="str">
        <f>IFERROR(VLOOKUP(D33,'5月'!$H$3:$W$51,12,FALSE)&amp;"","")</f>
        <v/>
      </c>
      <c r="W33" s="444">
        <f>IFERROR(VLOOKUP(D33,'5月'!$H$3:$W$51,14,FALSE),0)</f>
        <v>1</v>
      </c>
      <c r="X33" s="445">
        <f t="shared" si="1"/>
        <v>2</v>
      </c>
      <c r="Y33" s="447" t="str">
        <f>IFERROR(VLOOKUP(D33,'6月'!$H$3:$V$55,6,FALSE)&amp;"","")</f>
        <v>98</v>
      </c>
      <c r="Z33" s="222" t="str">
        <f>IFERROR(VLOOKUP(D33,'6月'!$H$3:$V$55,3,FALSE)&amp;"","")</f>
        <v>30</v>
      </c>
      <c r="AA33" s="827" t="str">
        <f>IFERROR(VLOOKUP(D33,'6月'!$H$3:$V$55,7,FALSE)&amp;"","")</f>
        <v>68</v>
      </c>
      <c r="AB33" s="222" t="str">
        <f>IFERROR(VLOOKUP(D33,'6月'!$H$3:$V$55,9,FALSE)&amp;"","")</f>
        <v/>
      </c>
      <c r="AC33" s="222" t="str">
        <f>IFERROR(VLOOKUP(D33,'6月'!$H$3:$V$55,10,FALSE)&amp;"","")</f>
        <v/>
      </c>
      <c r="AD33" s="222" t="str">
        <f>IFERROR(VLOOKUP(D33,'6月'!$H$3:$V$55,11,FALSE)&amp;"","")</f>
        <v/>
      </c>
      <c r="AE33" s="222">
        <f>IFERROR(VLOOKUP(D33,'6月'!$H$3:$V$55,13,FALSE),0)</f>
        <v>18</v>
      </c>
      <c r="AF33" s="448">
        <f t="shared" si="2"/>
        <v>20</v>
      </c>
      <c r="AG33" s="447" t="str">
        <f>IFERROR(VLOOKUP(D33,'7月'!$H$3:$V$40,6,FALSE)&amp;"","")</f>
        <v>104</v>
      </c>
      <c r="AH33" s="222" t="str">
        <f>IFERROR(VLOOKUP(D33,'7月'!$H$3:$V$40,3,FALSE)&amp;"","")</f>
        <v>25</v>
      </c>
      <c r="AI33" s="222" t="str">
        <f>IFERROR(VLOOKUP(D33,'7月'!$H$3:$V$40,7,FALSE)&amp;"","")</f>
        <v>79</v>
      </c>
      <c r="AJ33" s="222" t="str">
        <f>IFERROR(VLOOKUP(D33,'7月'!$H$3:$V$40,9,FALSE)&amp;"","")</f>
        <v/>
      </c>
      <c r="AK33" s="222" t="str">
        <f>IFERROR(VLOOKUP(D33,'7月'!$H$3:$V$40,10,FALSE)&amp;"","")</f>
        <v/>
      </c>
      <c r="AL33" s="222" t="str">
        <f>IFERROR(VLOOKUP(D33,'7月'!$H$3:$V$40,11,FALSE)&amp;"","")</f>
        <v>L17</v>
      </c>
      <c r="AM33" s="222">
        <f>IFERROR(VLOOKUP(D33,'7月'!$H$3:$V$40,13,FALSE),0)</f>
        <v>1</v>
      </c>
      <c r="AN33" s="448">
        <f t="shared" si="3"/>
        <v>21</v>
      </c>
      <c r="AO33" s="447" t="str">
        <f>IFERROR(VLOOKUP(D33,'8月'!$H$3:$V$50,6,FALSE)&amp;"","")</f>
        <v/>
      </c>
      <c r="AP33" s="222" t="str">
        <f>IFERROR(VLOOKUP(D33,'8月'!$H$3:$V$50,3,FALSE)&amp;"","")</f>
        <v/>
      </c>
      <c r="AQ33" s="222" t="str">
        <f>IFERROR(VLOOKUP(D33,'8月'!$H$3:$V$50,7,FALSE)&amp;"","")</f>
        <v/>
      </c>
      <c r="AR33" s="449" t="str">
        <f>IFERROR(VLOOKUP(D33,'8月'!$H$3:$V$50,9,FALSE)&amp;"","")</f>
        <v/>
      </c>
      <c r="AS33" s="449" t="str">
        <f>IFERROR(VLOOKUP(D33,'8月'!$H$3:$V$50,10,FALSE)&amp;"","")</f>
        <v/>
      </c>
      <c r="AT33" s="449" t="str">
        <f>IFERROR(VLOOKUP(D33,'8月'!$H$3:$V$50,11,FALSE)&amp;"","")</f>
        <v/>
      </c>
      <c r="AU33" s="222">
        <f>IFERROR(VLOOKUP(D33,'8月'!$H$3:$V$50,14,FALSE),0)</f>
        <v>0</v>
      </c>
      <c r="AV33" s="448">
        <f t="shared" si="4"/>
        <v>21</v>
      </c>
      <c r="AW33" s="447" t="str">
        <f>IFERROR(VLOOKUP(D33,'9月'!$H$3:$V$47,6,FALSE)&amp;"","")</f>
        <v>99</v>
      </c>
      <c r="AX33" s="222" t="str">
        <f>IFERROR(VLOOKUP(D33,'9月'!$H$3:$V$47,3,FALSE)&amp;"","")</f>
        <v>25</v>
      </c>
      <c r="AY33" s="222" t="str">
        <f>IFERROR(VLOOKUP(D33,'9月'!$H$3:$V$47,7,FALSE)&amp;"","")</f>
        <v>74</v>
      </c>
      <c r="AZ33" s="222" t="str">
        <f>IFERROR(VLOOKUP(D33,'9月'!$H$3:$V$47,9,FALSE)&amp;"","")</f>
        <v/>
      </c>
      <c r="BA33" s="449" t="str">
        <f>IFERROR(VLOOKUP(D33,'9月'!$H$3:$V$47,10,FALSE)&amp;"","")</f>
        <v/>
      </c>
      <c r="BB33" s="449" t="str">
        <f>IFERROR(VLOOKUP(D33,'9月'!$H$3:$V$47,11,FALSE)&amp;"","")</f>
        <v/>
      </c>
      <c r="BC33" s="222">
        <f>IFERROR(VLOOKUP(D33,'9月'!$H$3:$V$47,14,FALSE),0)</f>
        <v>6</v>
      </c>
      <c r="BD33" s="448">
        <f t="shared" si="5"/>
        <v>27</v>
      </c>
      <c r="BE33" s="447" t="str">
        <f>IFERROR(VLOOKUP(D33,'10月'!$H$3:$V$49,6,FALSE)&amp;"","")</f>
        <v>106</v>
      </c>
      <c r="BF33" s="222" t="str">
        <f>IFERROR(VLOOKUP(D33,'10月'!$H$3:$V$49,3,FALSE)&amp;"","")</f>
        <v>25</v>
      </c>
      <c r="BG33" s="222" t="str">
        <f>IFERROR(VLOOKUP(D33,'10月'!$H$3:$V$49,7,FALSE)&amp;"","")</f>
        <v>81</v>
      </c>
      <c r="BH33" s="222" t="str">
        <f>IFERROR(VLOOKUP(D33,'10月'!$H$3:$V$49,9,FALSE)&amp;"","")</f>
        <v/>
      </c>
      <c r="BI33" s="449" t="str">
        <f>IFERROR(VLOOKUP(D33,'10月'!$H$3:$V$49,10,FALSE)&amp;"","")</f>
        <v/>
      </c>
      <c r="BJ33" s="449" t="str">
        <f>IFERROR(VLOOKUP(D33,'10月'!$H$3:$V$49,11,FALSE)&amp;"","")</f>
        <v/>
      </c>
      <c r="BK33" s="222">
        <f>IFERROR(VLOOKUP(D33,'10月'!$H$3:$V$49,14,FALSE),0)</f>
        <v>1</v>
      </c>
      <c r="BL33" s="449">
        <f t="shared" si="6"/>
        <v>28</v>
      </c>
      <c r="BM33" s="651"/>
      <c r="BN33" s="230">
        <v>107</v>
      </c>
      <c r="BO33" s="934">
        <v>109</v>
      </c>
      <c r="BP33" s="934">
        <v>98</v>
      </c>
      <c r="BQ33" s="934">
        <v>104</v>
      </c>
      <c r="BR33" s="1227" t="s">
        <v>291</v>
      </c>
      <c r="BS33" s="230">
        <v>99</v>
      </c>
      <c r="BT33" s="1487">
        <v>106</v>
      </c>
      <c r="BU33" s="243">
        <f t="shared" si="8"/>
        <v>103.83333333333333</v>
      </c>
      <c r="BV33" s="39">
        <f t="shared" si="11"/>
        <v>25.466666666666665</v>
      </c>
      <c r="BW33" s="239"/>
    </row>
    <row r="34" spans="1:77" s="21" customFormat="1" ht="19.5" customHeight="1">
      <c r="A34" s="36">
        <f t="shared" si="9"/>
        <v>31</v>
      </c>
      <c r="B34" s="421" t="s">
        <v>437</v>
      </c>
      <c r="C34" s="435" t="s">
        <v>339</v>
      </c>
      <c r="D34" s="424" t="s">
        <v>111</v>
      </c>
      <c r="E34" s="468" t="s">
        <v>60</v>
      </c>
      <c r="F34" s="465">
        <v>13.439999999999998</v>
      </c>
      <c r="G34" s="38"/>
      <c r="H34" s="44"/>
      <c r="I34" s="53" t="str">
        <f>IFERROR(VLOOKUP(D34,'4月修正'!$G$3:$S$53,7,FALSE),"")</f>
        <v/>
      </c>
      <c r="J34" s="38" t="str">
        <f>IFERROR(VLOOKUP(D34,'4月修正'!$G$3:$S$53,2,FALSE),"")</f>
        <v/>
      </c>
      <c r="K34" s="38" t="str">
        <f>IFERROR(VLOOKUP(D34,'4月修正'!$G$3:$S$53,8,FALSE)&amp;"","")</f>
        <v/>
      </c>
      <c r="L34" s="38" t="str">
        <f>IFERROR(VLOOKUP(D34,'4月修正'!$G$3:$Q$53,9,FALSE)&amp;"","")</f>
        <v/>
      </c>
      <c r="M34" s="38" t="str">
        <f>IFERROR(VLOOKUP(D34,'4月修正'!$G$3:$Q$53,10,FALSE)&amp;"","")</f>
        <v/>
      </c>
      <c r="N34" s="38" t="str">
        <f>IFERROR(VLOOKUP(D34,'4月修正'!$G$3:$Q$53,11,FALSE)&amp;"","")</f>
        <v/>
      </c>
      <c r="O34" s="38">
        <f>IFERROR(VLOOKUP(D34,'4月修正'!$G$3:$S$53,13,FALSE),0)</f>
        <v>0</v>
      </c>
      <c r="P34" s="445">
        <f t="shared" si="0"/>
        <v>0</v>
      </c>
      <c r="Q34" s="443" t="str">
        <f>IFERROR(VLOOKUP(D34,'5月'!$H$3:$W$51,7,FALSE)&amp;"","")</f>
        <v/>
      </c>
      <c r="R34" s="446" t="str">
        <f>IFERROR(VLOOKUP(D34,'5月'!$H$3:$W$51,3,FALSE)&amp;"","")</f>
        <v/>
      </c>
      <c r="S34" s="444" t="str">
        <f>IFERROR(VLOOKUP(D34,'5月'!$H$3:$W$51,8,FALSE)&amp;"","")</f>
        <v/>
      </c>
      <c r="T34" s="444" t="str">
        <f>IFERROR(VLOOKUP(D34,'5月'!$H$3:$W$51,10,FALSE)&amp;"","")</f>
        <v/>
      </c>
      <c r="U34" s="444" t="str">
        <f>IFERROR(VLOOKUP(D34,'5月'!$H$3:$W$51,11,FALSE)&amp;"","")</f>
        <v/>
      </c>
      <c r="V34" s="444" t="str">
        <f>IFERROR(VLOOKUP(D34,'5月'!$H$3:$W$51,12,FALSE)&amp;"","")</f>
        <v/>
      </c>
      <c r="W34" s="444">
        <f>IFERROR(VLOOKUP(D34,'5月'!$H$3:$W$51,14,FALSE),0)</f>
        <v>0</v>
      </c>
      <c r="X34" s="445">
        <f t="shared" si="1"/>
        <v>0</v>
      </c>
      <c r="Y34" s="447" t="str">
        <f>IFERROR(VLOOKUP(D34,'6月'!$H$3:$V$55,6,FALSE)&amp;"","")</f>
        <v>88</v>
      </c>
      <c r="Z34" s="222" t="str">
        <f>IFERROR(VLOOKUP(D34,'6月'!$H$3:$V$55,3,FALSE)&amp;"","")</f>
        <v>13</v>
      </c>
      <c r="AA34" s="222" t="str">
        <f>IFERROR(VLOOKUP(D34,'6月'!$H$3:$V$55,7,FALSE)&amp;"","")</f>
        <v>75</v>
      </c>
      <c r="AB34" s="222" t="str">
        <f>IFERROR(VLOOKUP(D34,'6月'!$H$3:$V$55,9,FALSE)&amp;"","")</f>
        <v>5</v>
      </c>
      <c r="AC34" s="222" t="str">
        <f>IFERROR(VLOOKUP(D34,'6月'!$H$3:$V$55,10,FALSE)&amp;"","")</f>
        <v/>
      </c>
      <c r="AD34" s="222" t="str">
        <f>IFERROR(VLOOKUP(D34,'6月'!$H$3:$V$55,11,FALSE)&amp;"","")</f>
        <v/>
      </c>
      <c r="AE34" s="222">
        <f>IFERROR(VLOOKUP(D34,'6月'!$H$3:$V$55,13,FALSE),0)</f>
        <v>3</v>
      </c>
      <c r="AF34" s="448">
        <f t="shared" si="2"/>
        <v>3</v>
      </c>
      <c r="AG34" s="447" t="str">
        <f>IFERROR(VLOOKUP(D34,'7月'!$H$3:$V$40,6,FALSE)&amp;"","")</f>
        <v/>
      </c>
      <c r="AH34" s="222" t="str">
        <f>IFERROR(VLOOKUP(D34,'7月'!$H$3:$V$40,3,FALSE)&amp;"","")</f>
        <v/>
      </c>
      <c r="AI34" s="222" t="str">
        <f>IFERROR(VLOOKUP(D34,'7月'!$H$3:$V$40,7,FALSE)&amp;"","")</f>
        <v/>
      </c>
      <c r="AJ34" s="222" t="str">
        <f>IFERROR(VLOOKUP(D34,'7月'!$H$3:$V$40,9,FALSE)&amp;"","")</f>
        <v/>
      </c>
      <c r="AK34" s="222" t="str">
        <f>IFERROR(VLOOKUP(D34,'7月'!$H$3:$V$40,10,FALSE)&amp;"","")</f>
        <v/>
      </c>
      <c r="AL34" s="222" t="str">
        <f>IFERROR(VLOOKUP(D34,'7月'!$H$3:$V$40,11,FALSE)&amp;"","")</f>
        <v/>
      </c>
      <c r="AM34" s="222">
        <f>IFERROR(VLOOKUP(D34,'7月'!$H$3:$V$40,13,FALSE),0)</f>
        <v>0</v>
      </c>
      <c r="AN34" s="448">
        <f t="shared" si="3"/>
        <v>3</v>
      </c>
      <c r="AO34" s="447" t="str">
        <f>IFERROR(VLOOKUP(D34,'8月'!$H$3:$V$50,6,FALSE)&amp;"","")</f>
        <v>88</v>
      </c>
      <c r="AP34" s="222" t="str">
        <f>IFERROR(VLOOKUP(D34,'8月'!$H$3:$V$50,3,FALSE)&amp;"","")</f>
        <v>13</v>
      </c>
      <c r="AQ34" s="222" t="str">
        <f>IFERROR(VLOOKUP(D34,'8月'!$H$3:$V$50,7,FALSE)&amp;"","")</f>
        <v>75</v>
      </c>
      <c r="AR34" s="449" t="str">
        <f>IFERROR(VLOOKUP(D34,'8月'!$H$3:$V$50,9,FALSE)&amp;"","")</f>
        <v/>
      </c>
      <c r="AS34" s="449" t="str">
        <f>IFERROR(VLOOKUP(D34,'8月'!$H$3:$V$50,10,FALSE)&amp;"","")</f>
        <v/>
      </c>
      <c r="AT34" s="449" t="str">
        <f>IFERROR(VLOOKUP(D34,'8月'!$H$3:$V$50,11,FALSE)&amp;"","")</f>
        <v/>
      </c>
      <c r="AU34" s="222">
        <f>IFERROR(VLOOKUP(D34,'8月'!$H$3:$V$50,14,FALSE),0)</f>
        <v>2</v>
      </c>
      <c r="AV34" s="448">
        <f t="shared" si="4"/>
        <v>5</v>
      </c>
      <c r="AW34" s="447" t="str">
        <f>IFERROR(VLOOKUP(D34,'9月'!$H$3:$V$47,6,FALSE)&amp;"","")</f>
        <v/>
      </c>
      <c r="AX34" s="222" t="str">
        <f>IFERROR(VLOOKUP(D34,'9月'!$H$3:$V$47,3,FALSE)&amp;"","")</f>
        <v/>
      </c>
      <c r="AY34" s="222" t="str">
        <f>IFERROR(VLOOKUP(D34,'9月'!$H$3:$V$47,7,FALSE)&amp;"","")</f>
        <v/>
      </c>
      <c r="AZ34" s="222" t="str">
        <f>IFERROR(VLOOKUP(D34,'9月'!$H$3:$V$47,9,FALSE)&amp;"","")</f>
        <v/>
      </c>
      <c r="BA34" s="449" t="str">
        <f>IFERROR(VLOOKUP(D34,'9月'!$H$3:$V$47,10,FALSE)&amp;"","")</f>
        <v/>
      </c>
      <c r="BB34" s="449" t="str">
        <f>IFERROR(VLOOKUP(D34,'9月'!$H$3:$V$47,11,FALSE)&amp;"","")</f>
        <v/>
      </c>
      <c r="BC34" s="222">
        <f>IFERROR(VLOOKUP(D34,'9月'!$H$3:$V$47,14,FALSE),0)</f>
        <v>0</v>
      </c>
      <c r="BD34" s="448">
        <f t="shared" si="5"/>
        <v>5</v>
      </c>
      <c r="BE34" s="447" t="str">
        <f>IFERROR(VLOOKUP(D34,'10月'!$H$3:$V$49,6,FALSE)&amp;"","")</f>
        <v/>
      </c>
      <c r="BF34" s="222" t="str">
        <f>IFERROR(VLOOKUP(D34,'10月'!$H$3:$V$49,3,FALSE)&amp;"","")</f>
        <v/>
      </c>
      <c r="BG34" s="222" t="str">
        <f>IFERROR(VLOOKUP(D34,'10月'!$H$3:$V$49,7,FALSE)&amp;"","")</f>
        <v/>
      </c>
      <c r="BH34" s="222" t="str">
        <f>IFERROR(VLOOKUP(D34,'10月'!$H$3:$V$49,9,FALSE)&amp;"","")</f>
        <v/>
      </c>
      <c r="BI34" s="449" t="str">
        <f>IFERROR(VLOOKUP(D34,'10月'!$H$3:$V$49,10,FALSE)&amp;"","")</f>
        <v/>
      </c>
      <c r="BJ34" s="449" t="str">
        <f>IFERROR(VLOOKUP(D34,'10月'!$H$3:$V$49,11,FALSE)&amp;"","")</f>
        <v/>
      </c>
      <c r="BK34" s="222">
        <f>IFERROR(VLOOKUP(D34,'10月'!$H$3:$V$49,14,FALSE),0)</f>
        <v>0</v>
      </c>
      <c r="BL34" s="449">
        <f t="shared" si="6"/>
        <v>5</v>
      </c>
      <c r="BM34" s="450"/>
      <c r="BN34" s="230" t="s">
        <v>291</v>
      </c>
      <c r="BO34" s="934" t="s">
        <v>291</v>
      </c>
      <c r="BP34" s="934">
        <v>88</v>
      </c>
      <c r="BQ34" s="934" t="s">
        <v>291</v>
      </c>
      <c r="BR34" s="230">
        <v>88</v>
      </c>
      <c r="BS34" s="230" t="s">
        <v>291</v>
      </c>
      <c r="BT34" s="230" t="s">
        <v>291</v>
      </c>
      <c r="BU34" s="243">
        <f t="shared" si="8"/>
        <v>88</v>
      </c>
      <c r="BV34" s="39">
        <f t="shared" si="11"/>
        <v>12.8</v>
      </c>
      <c r="BW34" s="239"/>
    </row>
    <row r="35" spans="1:77" s="21" customFormat="1" ht="19.5" customHeight="1">
      <c r="A35" s="36">
        <f t="shared" si="9"/>
        <v>32</v>
      </c>
      <c r="B35" s="421" t="s">
        <v>394</v>
      </c>
      <c r="C35" s="435" t="s">
        <v>339</v>
      </c>
      <c r="D35" s="423" t="s">
        <v>629</v>
      </c>
      <c r="E35" s="468" t="s">
        <v>64</v>
      </c>
      <c r="F35" s="465">
        <v>24.266666666666666</v>
      </c>
      <c r="G35" s="38"/>
      <c r="H35" s="44"/>
      <c r="I35" s="53">
        <f>IFERROR(VLOOKUP(D35,'4月修正'!$G$3:$S$53,7,FALSE),"")</f>
        <v>98</v>
      </c>
      <c r="J35" s="38">
        <f>IFERROR(VLOOKUP(D35,'4月修正'!$G$3:$S$53,2,FALSE),"")</f>
        <v>24</v>
      </c>
      <c r="K35" s="38" t="str">
        <f>IFERROR(VLOOKUP(D35,'4月修正'!$G$3:$S$53,8,FALSE)&amp;"","")</f>
        <v>74</v>
      </c>
      <c r="L35" s="38" t="str">
        <f>IFERROR(VLOOKUP(D35,'4月修正'!$G$3:$Q$53,9,FALSE)&amp;"","")</f>
        <v/>
      </c>
      <c r="M35" s="38" t="str">
        <f>IFERROR(VLOOKUP(D35,'4月修正'!$G$3:$Q$53,10,FALSE)&amp;"","")</f>
        <v/>
      </c>
      <c r="N35" s="38" t="str">
        <f>IFERROR(VLOOKUP(D35,'4月修正'!$G$3:$Q$53,11,FALSE)&amp;"","")</f>
        <v/>
      </c>
      <c r="O35" s="38">
        <f>IFERROR(VLOOKUP(D35,'4月修正'!$G$3:$S$53,13,FALSE),0)</f>
        <v>2</v>
      </c>
      <c r="P35" s="445">
        <f t="shared" si="0"/>
        <v>2</v>
      </c>
      <c r="Q35" s="443" t="str">
        <f>IFERROR(VLOOKUP(D35,'5月'!$H$3:$W$51,7,FALSE)&amp;"","")</f>
        <v/>
      </c>
      <c r="R35" s="446" t="str">
        <f>IFERROR(VLOOKUP(D35,'5月'!$H$3:$W$51,3,FALSE)&amp;"","")</f>
        <v/>
      </c>
      <c r="S35" s="444" t="str">
        <f>IFERROR(VLOOKUP(D35,'5月'!$H$3:$W$51,8,FALSE)&amp;"","")</f>
        <v/>
      </c>
      <c r="T35" s="444" t="str">
        <f>IFERROR(VLOOKUP(D35,'5月'!$H$3:$W$51,10,FALSE)&amp;"","")</f>
        <v/>
      </c>
      <c r="U35" s="444" t="str">
        <f>IFERROR(VLOOKUP(D35,'5月'!$H$3:$W$51,11,FALSE)&amp;"","")</f>
        <v/>
      </c>
      <c r="V35" s="444" t="str">
        <f>IFERROR(VLOOKUP(D35,'5月'!$H$3:$W$51,12,FALSE)&amp;"","")</f>
        <v/>
      </c>
      <c r="W35" s="444">
        <f>IFERROR(VLOOKUP(D35,'5月'!$H$3:$W$51,14,FALSE),0)</f>
        <v>0</v>
      </c>
      <c r="X35" s="445">
        <f t="shared" si="1"/>
        <v>2</v>
      </c>
      <c r="Y35" s="447" t="str">
        <f>IFERROR(VLOOKUP(D35,'6月'!$H$3:$V$55,6,FALSE)&amp;"","")</f>
        <v>104</v>
      </c>
      <c r="Z35" s="222" t="str">
        <f>IFERROR(VLOOKUP(D35,'6月'!$H$3:$V$55,3,FALSE)&amp;"","")</f>
        <v>24</v>
      </c>
      <c r="AA35" s="222" t="str">
        <f>IFERROR(VLOOKUP(D35,'6月'!$H$3:$V$55,7,FALSE)&amp;"","")</f>
        <v>80</v>
      </c>
      <c r="AB35" s="222" t="str">
        <f>IFERROR(VLOOKUP(D35,'6月'!$H$3:$V$55,9,FALSE)&amp;"","")</f>
        <v/>
      </c>
      <c r="AC35" s="222" t="str">
        <f>IFERROR(VLOOKUP(D35,'6月'!$H$3:$V$55,10,FALSE)&amp;"","")</f>
        <v/>
      </c>
      <c r="AD35" s="222" t="str">
        <f>IFERROR(VLOOKUP(D35,'6月'!$H$3:$V$55,11,FALSE)&amp;"","")</f>
        <v/>
      </c>
      <c r="AE35" s="222">
        <f>IFERROR(VLOOKUP(D35,'6月'!$H$3:$V$55,13,FALSE),0)</f>
        <v>1</v>
      </c>
      <c r="AF35" s="448">
        <f t="shared" si="2"/>
        <v>3</v>
      </c>
      <c r="AG35" s="447" t="str">
        <f>IFERROR(VLOOKUP(D35,'7月'!$H$3:$V$40,6,FALSE)&amp;"","")</f>
        <v>104</v>
      </c>
      <c r="AH35" s="222" t="str">
        <f>IFERROR(VLOOKUP(D35,'7月'!$H$3:$V$40,3,FALSE)&amp;"","")</f>
        <v>24</v>
      </c>
      <c r="AI35" s="222" t="str">
        <f>IFERROR(VLOOKUP(D35,'7月'!$H$3:$V$40,7,FALSE)&amp;"","")</f>
        <v>80</v>
      </c>
      <c r="AJ35" s="222" t="str">
        <f>IFERROR(VLOOKUP(D35,'7月'!$H$3:$V$40,9,FALSE)&amp;"","")</f>
        <v>5</v>
      </c>
      <c r="AK35" s="222" t="str">
        <f>IFERROR(VLOOKUP(D35,'7月'!$H$3:$V$40,10,FALSE)&amp;"","")</f>
        <v/>
      </c>
      <c r="AL35" s="222" t="str">
        <f>IFERROR(VLOOKUP(D35,'7月'!$H$3:$V$40,11,FALSE)&amp;"","")</f>
        <v/>
      </c>
      <c r="AM35" s="222">
        <f>IFERROR(VLOOKUP(D35,'7月'!$H$3:$V$40,13,FALSE),0)</f>
        <v>1</v>
      </c>
      <c r="AN35" s="448">
        <f t="shared" si="3"/>
        <v>4</v>
      </c>
      <c r="AO35" s="447" t="str">
        <f>IFERROR(VLOOKUP(D35,'8月'!$H$3:$V$50,6,FALSE)&amp;"","")</f>
        <v>114</v>
      </c>
      <c r="AP35" s="222" t="str">
        <f>IFERROR(VLOOKUP(D35,'8月'!$H$3:$V$50,3,FALSE)&amp;"","")</f>
        <v>24</v>
      </c>
      <c r="AQ35" s="222" t="str">
        <f>IFERROR(VLOOKUP(D35,'8月'!$H$3:$V$50,7,FALSE)&amp;"","")</f>
        <v>90</v>
      </c>
      <c r="AR35" s="449" t="str">
        <f>IFERROR(VLOOKUP(D35,'8月'!$H$3:$V$50,9,FALSE)&amp;"","")</f>
        <v/>
      </c>
      <c r="AS35" s="449" t="str">
        <f>IFERROR(VLOOKUP(D35,'8月'!$H$3:$V$50,10,FALSE)&amp;"","")</f>
        <v/>
      </c>
      <c r="AT35" s="449" t="str">
        <f>IFERROR(VLOOKUP(D35,'8月'!$H$3:$V$50,11,FALSE)&amp;"","")</f>
        <v/>
      </c>
      <c r="AU35" s="222">
        <f>IFERROR(VLOOKUP(D35,'8月'!$H$3:$V$50,14,FALSE),0)</f>
        <v>1</v>
      </c>
      <c r="AV35" s="448">
        <f t="shared" si="4"/>
        <v>5</v>
      </c>
      <c r="AW35" s="447" t="str">
        <f>IFERROR(VLOOKUP(D35,'9月'!$H$3:$V$47,6,FALSE)&amp;"","")</f>
        <v>97</v>
      </c>
      <c r="AX35" s="222" t="str">
        <f>IFERROR(VLOOKUP(D35,'9月'!$H$3:$V$47,3,FALSE)&amp;"","")</f>
        <v>25</v>
      </c>
      <c r="AY35" s="222" t="str">
        <f>IFERROR(VLOOKUP(D35,'9月'!$H$3:$V$47,7,FALSE)&amp;"","")</f>
        <v>72</v>
      </c>
      <c r="AZ35" s="222" t="str">
        <f>IFERROR(VLOOKUP(D35,'9月'!$H$3:$V$47,9,FALSE)&amp;"","")</f>
        <v/>
      </c>
      <c r="BA35" s="449" t="str">
        <f>IFERROR(VLOOKUP(D35,'9月'!$H$3:$V$47,10,FALSE)&amp;"","")</f>
        <v/>
      </c>
      <c r="BB35" s="449" t="str">
        <f>IFERROR(VLOOKUP(D35,'9月'!$H$3:$V$47,11,FALSE)&amp;"","")</f>
        <v/>
      </c>
      <c r="BC35" s="222">
        <f>IFERROR(VLOOKUP(D35,'9月'!$H$3:$V$47,14,FALSE),0)</f>
        <v>12</v>
      </c>
      <c r="BD35" s="448">
        <f t="shared" si="5"/>
        <v>17</v>
      </c>
      <c r="BE35" s="447" t="str">
        <f>IFERROR(VLOOKUP(D35,'10月'!$H$3:$V$49,6,FALSE)&amp;"","")</f>
        <v>109</v>
      </c>
      <c r="BF35" s="222" t="str">
        <f>IFERROR(VLOOKUP(D35,'10月'!$H$3:$V$49,3,FALSE)&amp;"","")</f>
        <v>25</v>
      </c>
      <c r="BG35" s="222" t="str">
        <f>IFERROR(VLOOKUP(D35,'10月'!$H$3:$V$49,7,FALSE)&amp;"","")</f>
        <v>84</v>
      </c>
      <c r="BH35" s="222" t="str">
        <f>IFERROR(VLOOKUP(D35,'10月'!$H$3:$V$49,9,FALSE)&amp;"","")</f>
        <v/>
      </c>
      <c r="BI35" s="449" t="str">
        <f>IFERROR(VLOOKUP(D35,'10月'!$H$3:$V$49,10,FALSE)&amp;"","")</f>
        <v/>
      </c>
      <c r="BJ35" s="449" t="str">
        <f>IFERROR(VLOOKUP(D35,'10月'!$H$3:$V$49,11,FALSE)&amp;"","")</f>
        <v/>
      </c>
      <c r="BK35" s="222">
        <f>IFERROR(VLOOKUP(D35,'10月'!$H$3:$V$49,14,FALSE),0)</f>
        <v>1</v>
      </c>
      <c r="BL35" s="449">
        <f t="shared" si="6"/>
        <v>18</v>
      </c>
      <c r="BM35" s="647"/>
      <c r="BN35" s="230">
        <v>98</v>
      </c>
      <c r="BO35" s="934" t="s">
        <v>291</v>
      </c>
      <c r="BP35" s="934">
        <v>104</v>
      </c>
      <c r="BQ35" s="934">
        <v>104</v>
      </c>
      <c r="BR35" s="230">
        <v>114</v>
      </c>
      <c r="BS35" s="230">
        <v>97</v>
      </c>
      <c r="BT35" s="1487">
        <v>109</v>
      </c>
      <c r="BU35" s="243">
        <f t="shared" si="8"/>
        <v>104.33333333333333</v>
      </c>
      <c r="BV35" s="39">
        <f t="shared" si="11"/>
        <v>25.866666666666664</v>
      </c>
      <c r="BW35" s="239"/>
    </row>
    <row r="36" spans="1:77" ht="18" customHeight="1">
      <c r="A36" s="36">
        <f t="shared" si="9"/>
        <v>33</v>
      </c>
      <c r="B36" s="623" t="s">
        <v>655</v>
      </c>
      <c r="C36" s="623" t="s">
        <v>339</v>
      </c>
      <c r="D36" s="623" t="s">
        <v>656</v>
      </c>
      <c r="E36" s="468" t="s">
        <v>60</v>
      </c>
      <c r="F36" s="1096" t="s">
        <v>839</v>
      </c>
      <c r="G36" s="38" t="s">
        <v>842</v>
      </c>
      <c r="H36" s="645"/>
      <c r="I36" s="53" t="str">
        <f>IFERROR(VLOOKUP(D36,'4月修正'!$G$3:$S$53,7,FALSE),"")</f>
        <v/>
      </c>
      <c r="J36" s="38" t="str">
        <f>IFERROR(VLOOKUP(D36,'4月修正'!$G$3:$S$53,2,FALSE),"")</f>
        <v/>
      </c>
      <c r="K36" s="38" t="str">
        <f>IFERROR(VLOOKUP(D36,'4月修正'!$G$3:$S$53,8,FALSE)&amp;"","")</f>
        <v/>
      </c>
      <c r="L36" s="38" t="str">
        <f>IFERROR(VLOOKUP(D36,'4月修正'!$G$3:$Q$53,9,FALSE)&amp;"","")</f>
        <v/>
      </c>
      <c r="M36" s="38" t="str">
        <f>IFERROR(VLOOKUP(D36,'4月修正'!$G$3:$Q$53,10,FALSE)&amp;"","")</f>
        <v/>
      </c>
      <c r="N36" s="617"/>
      <c r="O36" s="38">
        <f>IFERROR(VLOOKUP(D36,'4月修正'!$G$3:$S$53,13,FALSE),0)</f>
        <v>0</v>
      </c>
      <c r="P36" s="445">
        <f t="shared" ref="P36:P37" si="33">O36</f>
        <v>0</v>
      </c>
      <c r="Q36" s="443" t="str">
        <f>IFERROR(VLOOKUP(D36,'5月'!$H$3:$W$51,7,FALSE)&amp;"","")</f>
        <v>108</v>
      </c>
      <c r="R36" s="446" t="str">
        <f>IFERROR(VLOOKUP(D36,'5月'!$H$3:$W$51,3,FALSE)&amp;"","")</f>
        <v>Guest</v>
      </c>
      <c r="S36" s="444" t="str">
        <f>IFERROR(VLOOKUP(D36,'5月'!$H$3:$W$51,8,FALSE)&amp;"","")</f>
        <v/>
      </c>
      <c r="T36" s="444" t="str">
        <f>IFERROR(VLOOKUP(D36,'5月'!$H$3:$W$51,10,FALSE)&amp;"","")</f>
        <v/>
      </c>
      <c r="U36" s="444" t="str">
        <f>IFERROR(VLOOKUP(D36,'5月'!$H$3:$W$51,11,FALSE)&amp;"","")</f>
        <v/>
      </c>
      <c r="V36" s="444" t="str">
        <f>IFERROR(VLOOKUP(D36,'5月'!$H$3:$W$51,12,FALSE)&amp;"","")</f>
        <v>17</v>
      </c>
      <c r="W36" s="444">
        <f>IFERROR(VLOOKUP(D36,'5月'!$H$3:$W$51,14,FALSE),0)</f>
        <v>1</v>
      </c>
      <c r="X36" s="445">
        <f t="shared" ref="X36" si="34">IFERROR(P36+W36,0)</f>
        <v>1</v>
      </c>
      <c r="Y36" s="447" t="str">
        <f>IFERROR(VLOOKUP(D36,'6月'!$H$3:$V$55,6,FALSE)&amp;"","")</f>
        <v/>
      </c>
      <c r="Z36" s="222" t="str">
        <f>IFERROR(VLOOKUP(D36,'6月'!$H$3:$V$55,3,FALSE)&amp;"","")</f>
        <v/>
      </c>
      <c r="AA36" s="222" t="str">
        <f>IFERROR(VLOOKUP(D36,'6月'!$H$3:$V$55,7,FALSE)&amp;"","")</f>
        <v/>
      </c>
      <c r="AB36" s="222" t="str">
        <f>IFERROR(VLOOKUP(D36,'6月'!$H$3:$V$55,9,FALSE)&amp;"","")</f>
        <v/>
      </c>
      <c r="AC36" s="222" t="str">
        <f>IFERROR(VLOOKUP(D36,'6月'!$H$3:$V$55,10,FALSE)&amp;"","")</f>
        <v/>
      </c>
      <c r="AD36" s="222" t="str">
        <f>IFERROR(VLOOKUP(D36,'6月'!$H$3:$V$55,11,FALSE)&amp;"","")</f>
        <v/>
      </c>
      <c r="AE36" s="222">
        <f>IFERROR(VLOOKUP(D36,'6月'!$H$3:$V$55,13,FALSE),0)</f>
        <v>0</v>
      </c>
      <c r="AF36" s="448">
        <f t="shared" ref="AF36:AF37" si="35">IFERROR(AE36+X36,0)</f>
        <v>1</v>
      </c>
      <c r="AG36" s="447"/>
      <c r="AH36" s="618"/>
      <c r="AI36" s="618"/>
      <c r="AJ36" s="618"/>
      <c r="AK36" s="618"/>
      <c r="AL36" s="618"/>
      <c r="AM36" s="222">
        <f>IFERROR(VLOOKUP(D36,'7月'!$H$3:$V$40,13,FALSE),0)</f>
        <v>0</v>
      </c>
      <c r="AN36" s="448">
        <f t="shared" ref="AN36" si="36">IFERROR(AF36+AM36,0)</f>
        <v>1</v>
      </c>
      <c r="AO36" s="447" t="str">
        <f>IFERROR(VLOOKUP(D36,'8月'!$H$3:$V$50,6,FALSE)&amp;"","")</f>
        <v>107</v>
      </c>
      <c r="AP36" s="222" t="str">
        <f>IFERROR(VLOOKUP(D36,'8月'!$H$3:$V$50,3,FALSE)&amp;"","")</f>
        <v>New-2</v>
      </c>
      <c r="AQ36" s="222" t="str">
        <f>IFERROR(VLOOKUP(D36,'8月'!$H$3:$V$50,7,FALSE)&amp;"","")</f>
        <v/>
      </c>
      <c r="AR36" s="449" t="str">
        <f>IFERROR(VLOOKUP(D36,'8月'!$H$3:$V$50,9,FALSE)&amp;"","")</f>
        <v/>
      </c>
      <c r="AS36" s="449" t="str">
        <f>IFERROR(VLOOKUP(D36,'8月'!$H$3:$V$50,10,FALSE)&amp;"","")</f>
        <v/>
      </c>
      <c r="AT36" s="449" t="str">
        <f>IFERROR(VLOOKUP(D36,'8月'!$H$3:$V$50,11,FALSE)&amp;"","")</f>
        <v/>
      </c>
      <c r="AU36" s="222">
        <f>IFERROR(VLOOKUP(D36,'8月'!$H$3:$V$50,14,FALSE),0)</f>
        <v>1</v>
      </c>
      <c r="AV36" s="448">
        <f t="shared" ref="AV36" si="37">IFERROR(AN36+AU36,0)</f>
        <v>2</v>
      </c>
      <c r="AW36" s="447" t="str">
        <f>IFERROR(VLOOKUP(D36,'9月'!$H$3:$V$47,6,FALSE)&amp;"","")</f>
        <v>102</v>
      </c>
      <c r="AX36" s="222" t="str">
        <f>IFERROR(VLOOKUP(D36,'9月'!$H$3:$V$47,3,FALSE)&amp;"","")</f>
        <v>23</v>
      </c>
      <c r="AY36" s="222" t="str">
        <f>IFERROR(VLOOKUP(D36,'9月'!$H$3:$V$47,7,FALSE)&amp;"","")</f>
        <v>79</v>
      </c>
      <c r="AZ36" s="222" t="str">
        <f>IFERROR(VLOOKUP(D36,'9月'!$H$3:$V$47,9,FALSE)&amp;"","")</f>
        <v/>
      </c>
      <c r="BA36" s="449" t="str">
        <f>IFERROR(VLOOKUP(D36,'9月'!$H$3:$V$47,10,FALSE)&amp;"","")</f>
        <v/>
      </c>
      <c r="BB36" s="449" t="str">
        <f>IFERROR(VLOOKUP(D36,'9月'!$H$3:$V$47,11,FALSE)&amp;"","")</f>
        <v/>
      </c>
      <c r="BC36" s="222">
        <f>IFERROR(VLOOKUP(D36,'9月'!$H$3:$V$47,14,FALSE),0)</f>
        <v>1</v>
      </c>
      <c r="BD36" s="448">
        <f t="shared" ref="BD36" si="38">IFERROR(AV36+BC36,0)</f>
        <v>3</v>
      </c>
      <c r="BE36" s="447" t="str">
        <f>IFERROR(VLOOKUP(D36,'10月'!$H$3:$V$49,6,FALSE)&amp;"","")</f>
        <v>106</v>
      </c>
      <c r="BF36" s="222" t="str">
        <f>IFERROR(VLOOKUP(D36,'10月'!$H$3:$V$49,3,FALSE)&amp;"","")</f>
        <v>23</v>
      </c>
      <c r="BG36" s="222" t="str">
        <f>IFERROR(VLOOKUP(D36,'10月'!$H$3:$V$49,7,FALSE)&amp;"","")</f>
        <v>83</v>
      </c>
      <c r="BH36" s="619"/>
      <c r="BI36" s="619"/>
      <c r="BJ36" s="619"/>
      <c r="BK36" s="222">
        <f>IFERROR(VLOOKUP(D36,'10月'!$H$3:$V$49,14,FALSE),0)</f>
        <v>1</v>
      </c>
      <c r="BL36" s="449">
        <f t="shared" ref="BL36:BL37" si="39">BD36+BK36</f>
        <v>4</v>
      </c>
      <c r="BM36" s="650"/>
      <c r="BN36" s="620"/>
      <c r="BO36" s="935">
        <v>108</v>
      </c>
      <c r="BP36" s="935"/>
      <c r="BQ36" s="935"/>
      <c r="BR36" s="620">
        <v>107</v>
      </c>
      <c r="BS36" s="620">
        <v>102</v>
      </c>
      <c r="BT36" s="620"/>
      <c r="BU36" s="243">
        <f t="shared" ref="BU36" si="40">IFERROR(AVERAGE(BN36,BO36,BP36,BQ36,BR36,BS36,BT36),"-")</f>
        <v>105.66666666666667</v>
      </c>
      <c r="BV36" s="39">
        <f t="shared" ref="BV36" si="41">IFERROR(((BU36-72)*0.8),"-")</f>
        <v>26.933333333333337</v>
      </c>
      <c r="BW36" s="239"/>
      <c r="BX36" s="10"/>
      <c r="BY36" s="10"/>
    </row>
    <row r="37" spans="1:77" s="21" customFormat="1" ht="19.5" customHeight="1">
      <c r="A37" s="36">
        <f t="shared" si="9"/>
        <v>34</v>
      </c>
      <c r="B37" s="1230" t="s">
        <v>438</v>
      </c>
      <c r="C37" s="1231" t="s">
        <v>339</v>
      </c>
      <c r="D37" s="1232" t="s">
        <v>630</v>
      </c>
      <c r="E37" s="1233" t="s">
        <v>60</v>
      </c>
      <c r="F37" s="1234">
        <v>30</v>
      </c>
      <c r="G37" s="1235"/>
      <c r="H37" s="1236"/>
      <c r="I37" s="1237" t="str">
        <f>IFERROR(VLOOKUP(D37,'4月修正'!$G$3:$S$53,7,FALSE),"")</f>
        <v/>
      </c>
      <c r="J37" s="1235" t="str">
        <f>IFERROR(VLOOKUP(D37,'4月修正'!$G$3:$S$53,2,FALSE),"")</f>
        <v/>
      </c>
      <c r="K37" s="1235" t="str">
        <f>IFERROR(VLOOKUP(D37,'4月修正'!$G$3:$S$53,8,FALSE)&amp;"","")</f>
        <v/>
      </c>
      <c r="L37" s="1235" t="str">
        <f>IFERROR(VLOOKUP(D37,'4月修正'!$G$3:$Q$53,9,FALSE)&amp;"","")</f>
        <v/>
      </c>
      <c r="M37" s="1235" t="str">
        <f>IFERROR(VLOOKUP(D37,'4月修正'!$G$3:$Q$53,10,FALSE)&amp;"","")</f>
        <v/>
      </c>
      <c r="N37" s="1235" t="str">
        <f>IFERROR(VLOOKUP(D37,'4月修正'!$G$3:$Q$53,11,FALSE)&amp;"","")</f>
        <v/>
      </c>
      <c r="O37" s="1235">
        <f>IFERROR(VLOOKUP(D37,'4月修正'!$G$3:$S$53,13,FALSE),0)</f>
        <v>0</v>
      </c>
      <c r="P37" s="1238">
        <f t="shared" si="33"/>
        <v>0</v>
      </c>
      <c r="Q37" s="1237" t="str">
        <f>IFERROR(VLOOKUP(D37,'5月'!$H$3:$W$51,7,FALSE)&amp;"","")</f>
        <v/>
      </c>
      <c r="R37" s="1239" t="str">
        <f>IFERROR(VLOOKUP(D37,'5月'!$H$3:$W$51,3,FALSE)&amp;"","")</f>
        <v/>
      </c>
      <c r="S37" s="1235" t="str">
        <f>IFERROR(VLOOKUP(D37,'5月'!$H$3:$W$51,8,FALSE)&amp;"","")</f>
        <v/>
      </c>
      <c r="T37" s="1235" t="str">
        <f>IFERROR(VLOOKUP(D37,'5月'!$H$3:$W$51,10,FALSE)&amp;"","")</f>
        <v/>
      </c>
      <c r="U37" s="1235" t="str">
        <f>IFERROR(VLOOKUP(D37,'5月'!$H$3:$W$51,11,FALSE)&amp;"","")</f>
        <v/>
      </c>
      <c r="V37" s="1235" t="str">
        <f>IFERROR(VLOOKUP(D37,'5月'!$H$3:$W$51,12,FALSE)&amp;"","")</f>
        <v/>
      </c>
      <c r="W37" s="1235">
        <f>IFERROR(VLOOKUP(D37,'5月'!$H$3:$W$51,14,FALSE),0)</f>
        <v>0</v>
      </c>
      <c r="X37" s="1238">
        <f t="shared" si="1"/>
        <v>0</v>
      </c>
      <c r="Y37" s="1240" t="str">
        <f>IFERROR(VLOOKUP(D37,'6月'!$H$3:$V$55,6,FALSE)&amp;"","")</f>
        <v/>
      </c>
      <c r="Z37" s="1241" t="str">
        <f>IFERROR(VLOOKUP(D37,'6月'!$H$3:$V$55,3,FALSE)&amp;"","")</f>
        <v/>
      </c>
      <c r="AA37" s="1241" t="str">
        <f>IFERROR(VLOOKUP(D37,'6月'!$H$3:$V$55,7,FALSE)&amp;"","")</f>
        <v/>
      </c>
      <c r="AB37" s="1241" t="str">
        <f>IFERROR(VLOOKUP(D37,'6月'!$H$3:$V$55,9,FALSE)&amp;"","")</f>
        <v/>
      </c>
      <c r="AC37" s="1241" t="str">
        <f>IFERROR(VLOOKUP(D37,'6月'!$H$3:$V$55,10,FALSE)&amp;"","")</f>
        <v/>
      </c>
      <c r="AD37" s="1241" t="str">
        <f>IFERROR(VLOOKUP(D37,'6月'!$H$3:$V$55,11,FALSE)&amp;"","")</f>
        <v/>
      </c>
      <c r="AE37" s="1241">
        <f>IFERROR(VLOOKUP(D37,'6月'!$H$3:$V$55,13,FALSE),0)</f>
        <v>0</v>
      </c>
      <c r="AF37" s="1242">
        <f t="shared" si="35"/>
        <v>0</v>
      </c>
      <c r="AG37" s="1240" t="str">
        <f>IFERROR(VLOOKUP(D37,'7月'!$H$3:$V$40,6,FALSE)&amp;"","")</f>
        <v/>
      </c>
      <c r="AH37" s="1241" t="str">
        <f>IFERROR(VLOOKUP(D37,'7月'!$H$3:$V$40,3,FALSE)&amp;"","")</f>
        <v/>
      </c>
      <c r="AI37" s="1241" t="str">
        <f>IFERROR(VLOOKUP(D37,'7月'!$H$3:$V$40,7,FALSE)&amp;"","")</f>
        <v/>
      </c>
      <c r="AJ37" s="1241" t="str">
        <f>IFERROR(VLOOKUP(D37,'7月'!$H$3:$V$40,9,FALSE)&amp;"","")</f>
        <v/>
      </c>
      <c r="AK37" s="1241" t="str">
        <f>IFERROR(VLOOKUP(D37,'7月'!$H$3:$V$40,10,FALSE)&amp;"","")</f>
        <v/>
      </c>
      <c r="AL37" s="1241" t="str">
        <f>IFERROR(VLOOKUP(D37,'7月'!$H$3:$V$40,11,FALSE)&amp;"","")</f>
        <v/>
      </c>
      <c r="AM37" s="1241">
        <f>IFERROR(VLOOKUP(D37,'7月'!$H$3:$V$40,13,FALSE),0)</f>
        <v>0</v>
      </c>
      <c r="AN37" s="1242">
        <f t="shared" si="3"/>
        <v>0</v>
      </c>
      <c r="AO37" s="1240" t="str">
        <f>IFERROR(VLOOKUP(D37,'8月'!$H$3:$V$50,6,FALSE)&amp;"","")</f>
        <v/>
      </c>
      <c r="AP37" s="1241" t="str">
        <f>IFERROR(VLOOKUP(D37,'8月'!$H$3:$V$50,3,FALSE)&amp;"","")</f>
        <v/>
      </c>
      <c r="AQ37" s="1241" t="str">
        <f>IFERROR(VLOOKUP(D37,'8月'!$H$3:$V$50,7,FALSE)&amp;"","")</f>
        <v/>
      </c>
      <c r="AR37" s="1243" t="str">
        <f>IFERROR(VLOOKUP(D37,'8月'!$H$3:$V$50,9,FALSE)&amp;"","")</f>
        <v/>
      </c>
      <c r="AS37" s="1243" t="str">
        <f>IFERROR(VLOOKUP(D37,'8月'!$H$3:$V$50,10,FALSE)&amp;"","")</f>
        <v/>
      </c>
      <c r="AT37" s="1243" t="str">
        <f>IFERROR(VLOOKUP(D37,'8月'!$H$3:$V$50,11,FALSE)&amp;"","")</f>
        <v/>
      </c>
      <c r="AU37" s="1241">
        <f>IFERROR(VLOOKUP(D37,'8月'!$H$3:$V$50,14,FALSE),0)</f>
        <v>0</v>
      </c>
      <c r="AV37" s="1242">
        <f t="shared" si="4"/>
        <v>0</v>
      </c>
      <c r="AW37" s="1240" t="str">
        <f>IFERROR(VLOOKUP(D37,'9月'!$D$3:$V$47,6,FALSE)&amp;"","")</f>
        <v/>
      </c>
      <c r="AX37" s="1241" t="str">
        <f>IFERROR(VLOOKUP(D37,'9月'!$D$3:$V$47,3,FALSE)&amp;"","")</f>
        <v/>
      </c>
      <c r="AY37" s="1241" t="str">
        <f>IFERROR(VLOOKUP(D37,'9月'!$D$3:$V$47,7,FALSE)&amp;"","")</f>
        <v/>
      </c>
      <c r="AZ37" s="1241" t="str">
        <f>IFERROR(VLOOKUP(D37,'9月'!$D$3:$V$47,9,FALSE)&amp;"","")</f>
        <v/>
      </c>
      <c r="BA37" s="1243" t="str">
        <f>IFERROR(VLOOKUP(D37,'9月'!$D$3:$V$47,10,FALSE)&amp;"","")</f>
        <v/>
      </c>
      <c r="BB37" s="1243" t="str">
        <f>IFERROR(VLOOKUP(D37,'9月'!$D$3:$V$47,11,FALSE)&amp;"","")</f>
        <v/>
      </c>
      <c r="BC37" s="1241">
        <f>IFERROR(VLOOKUP(D37,'9月'!$H$3:$V$47,14,FALSE),0)</f>
        <v>0</v>
      </c>
      <c r="BD37" s="1242">
        <f t="shared" si="5"/>
        <v>0</v>
      </c>
      <c r="BE37" s="1240" t="str">
        <f>IFERROR(VLOOKUP(D37,'10月'!$H$3:$V$49,6,FALSE)&amp;"","")</f>
        <v/>
      </c>
      <c r="BF37" s="1241" t="str">
        <f>IFERROR(VLOOKUP(D37,'10月'!$H$3:$V$49,3,FALSE)&amp;"","")</f>
        <v/>
      </c>
      <c r="BG37" s="1241" t="str">
        <f>IFERROR(VLOOKUP(D37,'10月'!$H$3:$V$49,7,FALSE)&amp;"","")</f>
        <v/>
      </c>
      <c r="BH37" s="1241" t="str">
        <f>IFERROR(VLOOKUP(D37,'10月'!$H$3:$V$49,9,FALSE)&amp;"","")</f>
        <v/>
      </c>
      <c r="BI37" s="1243" t="str">
        <f>IFERROR(VLOOKUP(D37,'10月'!$H$3:$V$49,10,FALSE)&amp;"","")</f>
        <v/>
      </c>
      <c r="BJ37" s="1243" t="str">
        <f>IFERROR(VLOOKUP(D37,'10月'!$H$3:$V$49,11,FALSE)&amp;"","")</f>
        <v/>
      </c>
      <c r="BK37" s="1241">
        <f>IFERROR(VLOOKUP(D37,'10月'!$H$3:$V$49,14,FALSE),0)</f>
        <v>0</v>
      </c>
      <c r="BL37" s="1243">
        <f t="shared" si="39"/>
        <v>0</v>
      </c>
      <c r="BM37" s="1244"/>
      <c r="BN37" s="1245" t="s">
        <v>291</v>
      </c>
      <c r="BO37" s="1246" t="s">
        <v>291</v>
      </c>
      <c r="BP37" s="1246" t="s">
        <v>291</v>
      </c>
      <c r="BQ37" s="1246" t="s">
        <v>291</v>
      </c>
      <c r="BR37" s="1247" t="s">
        <v>291</v>
      </c>
      <c r="BS37" s="1245" t="s">
        <v>291</v>
      </c>
      <c r="BT37" s="1245" t="s">
        <v>291</v>
      </c>
      <c r="BU37" s="1248" t="str">
        <f t="shared" si="8"/>
        <v>-</v>
      </c>
      <c r="BV37" s="1249" t="str">
        <f t="shared" ref="BV37:BV63" si="42">IFERROR(MIN(((BU37-72)*0.8),36),"-")</f>
        <v>-</v>
      </c>
      <c r="BW37" s="1250"/>
    </row>
    <row r="38" spans="1:77" s="21" customFormat="1" ht="19.5" customHeight="1">
      <c r="A38" s="36">
        <f t="shared" si="9"/>
        <v>35</v>
      </c>
      <c r="B38" s="1230" t="s">
        <v>439</v>
      </c>
      <c r="C38" s="1231" t="s">
        <v>130</v>
      </c>
      <c r="D38" s="1232" t="s">
        <v>137</v>
      </c>
      <c r="E38" s="1233" t="s">
        <v>60</v>
      </c>
      <c r="F38" s="1234">
        <v>14.8</v>
      </c>
      <c r="G38" s="1251"/>
      <c r="H38" s="1236"/>
      <c r="I38" s="1237" t="str">
        <f>IFERROR(VLOOKUP(D38,'4月修正'!$G$3:$S$53,7,FALSE),"")</f>
        <v/>
      </c>
      <c r="J38" s="1235" t="str">
        <f>IFERROR(VLOOKUP(D38,'4月修正'!$G$3:$S$53,2,FALSE),"")</f>
        <v/>
      </c>
      <c r="K38" s="1235" t="str">
        <f>IFERROR(VLOOKUP(D38,'4月修正'!$G$3:$S$53,8,FALSE)&amp;"","")</f>
        <v/>
      </c>
      <c r="L38" s="1235" t="str">
        <f>IFERROR(VLOOKUP(D38,'4月修正'!$G$3:$Q$53,9,FALSE)&amp;"","")</f>
        <v/>
      </c>
      <c r="M38" s="1235" t="str">
        <f>IFERROR(VLOOKUP(D38,'4月修正'!$G$3:$Q$53,10,FALSE)&amp;"","")</f>
        <v/>
      </c>
      <c r="N38" s="1235" t="str">
        <f>IFERROR(VLOOKUP(D38,'4月修正'!$G$3:$Q$53,11,FALSE)&amp;"","")</f>
        <v/>
      </c>
      <c r="O38" s="1235">
        <f>IFERROR(VLOOKUP(D38,'4月修正'!$G$3:$S$53,13,FALSE),0)</f>
        <v>0</v>
      </c>
      <c r="P38" s="1238">
        <f t="shared" si="0"/>
        <v>0</v>
      </c>
      <c r="Q38" s="1237" t="str">
        <f>IFERROR(VLOOKUP(D38,'5月'!$H$3:$W$51,7,FALSE)&amp;"","")</f>
        <v/>
      </c>
      <c r="R38" s="1239" t="str">
        <f>IFERROR(VLOOKUP(D38,'5月'!$H$3:$W$51,3,FALSE)&amp;"","")</f>
        <v/>
      </c>
      <c r="S38" s="1235" t="str">
        <f>IFERROR(VLOOKUP(D38,'5月'!$H$3:$W$51,8,FALSE)&amp;"","")</f>
        <v/>
      </c>
      <c r="T38" s="1235" t="str">
        <f>IFERROR(VLOOKUP(D38,'5月'!$H$3:$W$51,10,FALSE)&amp;"","")</f>
        <v/>
      </c>
      <c r="U38" s="1235" t="str">
        <f>IFERROR(VLOOKUP(D38,'5月'!$H$3:$W$51,11,FALSE)&amp;"","")</f>
        <v/>
      </c>
      <c r="V38" s="1235" t="str">
        <f>IFERROR(VLOOKUP(D38,'5月'!$H$3:$W$51,12,FALSE)&amp;"","")</f>
        <v/>
      </c>
      <c r="W38" s="1235">
        <f>IFERROR(VLOOKUP(D38,'5月'!$H$3:$W$51,14,FALSE),0)</f>
        <v>0</v>
      </c>
      <c r="X38" s="1238">
        <f t="shared" si="1"/>
        <v>0</v>
      </c>
      <c r="Y38" s="1240" t="str">
        <f>IFERROR(VLOOKUP(D38,'6月'!$H$3:$V$55,6,FALSE)&amp;"","")</f>
        <v/>
      </c>
      <c r="Z38" s="1241" t="str">
        <f>IFERROR(VLOOKUP(D38,'6月'!$H$3:$V$55,3,FALSE)&amp;"","")</f>
        <v/>
      </c>
      <c r="AA38" s="1241" t="str">
        <f>IFERROR(VLOOKUP(D38,'6月'!$H$3:$V$55,7,FALSE)&amp;"","")</f>
        <v/>
      </c>
      <c r="AB38" s="1241" t="str">
        <f>IFERROR(VLOOKUP(D38,'6月'!$H$3:$V$55,9,FALSE)&amp;"","")</f>
        <v/>
      </c>
      <c r="AC38" s="1241" t="str">
        <f>IFERROR(VLOOKUP(D38,'6月'!$H$3:$V$55,10,FALSE)&amp;"","")</f>
        <v/>
      </c>
      <c r="AD38" s="1241" t="str">
        <f>IFERROR(VLOOKUP(D38,'6月'!$H$3:$V$55,11,FALSE)&amp;"","")</f>
        <v/>
      </c>
      <c r="AE38" s="1241">
        <f>IFERROR(VLOOKUP(D38,'6月'!$H$3:$V$55,13,FALSE),0)</f>
        <v>0</v>
      </c>
      <c r="AF38" s="1242">
        <f t="shared" si="2"/>
        <v>0</v>
      </c>
      <c r="AG38" s="1240" t="str">
        <f>IFERROR(VLOOKUP(D38,'7月'!$H$3:$V$40,6,FALSE)&amp;"","")</f>
        <v/>
      </c>
      <c r="AH38" s="1241" t="str">
        <f>IFERROR(VLOOKUP(D38,'7月'!$H$3:$V$40,3,FALSE)&amp;"","")</f>
        <v/>
      </c>
      <c r="AI38" s="1241" t="str">
        <f>IFERROR(VLOOKUP(D38,'7月'!$H$3:$V$40,7,FALSE)&amp;"","")</f>
        <v/>
      </c>
      <c r="AJ38" s="1241" t="str">
        <f>IFERROR(VLOOKUP(D38,'7月'!$H$3:$V$40,9,FALSE)&amp;"","")</f>
        <v/>
      </c>
      <c r="AK38" s="1241" t="str">
        <f>IFERROR(VLOOKUP(D38,'7月'!$H$3:$V$40,10,FALSE)&amp;"","")</f>
        <v/>
      </c>
      <c r="AL38" s="1241" t="str">
        <f>IFERROR(VLOOKUP(D38,'7月'!$H$3:$V$40,11,FALSE)&amp;"","")</f>
        <v/>
      </c>
      <c r="AM38" s="1241">
        <f>IFERROR(VLOOKUP(D38,'7月'!$H$3:$V$40,13,FALSE),0)</f>
        <v>0</v>
      </c>
      <c r="AN38" s="1242">
        <f t="shared" si="3"/>
        <v>0</v>
      </c>
      <c r="AO38" s="1240" t="str">
        <f>IFERROR(VLOOKUP(D38,'8月'!$H$3:$V$50,6,FALSE)&amp;"","")</f>
        <v/>
      </c>
      <c r="AP38" s="1241" t="str">
        <f>IFERROR(VLOOKUP(D38,'8月'!$H$3:$V$50,3,FALSE)&amp;"","")</f>
        <v/>
      </c>
      <c r="AQ38" s="1241" t="str">
        <f>IFERROR(VLOOKUP(D38,'8月'!$H$3:$V$50,7,FALSE)&amp;"","")</f>
        <v/>
      </c>
      <c r="AR38" s="1243" t="str">
        <f>IFERROR(VLOOKUP(D38,'8月'!$H$3:$V$50,9,FALSE)&amp;"","")</f>
        <v/>
      </c>
      <c r="AS38" s="1243" t="str">
        <f>IFERROR(VLOOKUP(D38,'8月'!$H$3:$V$50,10,FALSE)&amp;"","")</f>
        <v/>
      </c>
      <c r="AT38" s="1243" t="str">
        <f>IFERROR(VLOOKUP(D38,'8月'!$H$3:$V$50,11,FALSE)&amp;"","")</f>
        <v/>
      </c>
      <c r="AU38" s="1241">
        <f>IFERROR(VLOOKUP(D38,'8月'!$H$3:$V$50,14,FALSE),0)</f>
        <v>0</v>
      </c>
      <c r="AV38" s="1242">
        <f t="shared" si="4"/>
        <v>0</v>
      </c>
      <c r="AW38" s="1240" t="str">
        <f>IFERROR(VLOOKUP(D38,'9月'!$D$3:$V$47,6,FALSE)&amp;"","")</f>
        <v/>
      </c>
      <c r="AX38" s="1241" t="str">
        <f>IFERROR(VLOOKUP(D38,'9月'!$D$3:$V$47,3,FALSE)&amp;"","")</f>
        <v/>
      </c>
      <c r="AY38" s="1241" t="str">
        <f>IFERROR(VLOOKUP(D38,'9月'!$D$3:$V$47,7,FALSE)&amp;"","")</f>
        <v/>
      </c>
      <c r="AZ38" s="1241" t="str">
        <f>IFERROR(VLOOKUP(D38,'9月'!$D$3:$V$47,9,FALSE)&amp;"","")</f>
        <v/>
      </c>
      <c r="BA38" s="1243" t="str">
        <f>IFERROR(VLOOKUP(D38,'9月'!$D$3:$V$47,10,FALSE)&amp;"","")</f>
        <v/>
      </c>
      <c r="BB38" s="1243" t="str">
        <f>IFERROR(VLOOKUP(D38,'9月'!$D$3:$V$47,11,FALSE)&amp;"","")</f>
        <v/>
      </c>
      <c r="BC38" s="1241">
        <f>IFERROR(VLOOKUP(D38,'9月'!$H$3:$V$47,14,FALSE),0)</f>
        <v>0</v>
      </c>
      <c r="BD38" s="1242">
        <f t="shared" si="5"/>
        <v>0</v>
      </c>
      <c r="BE38" s="1240" t="str">
        <f>IFERROR(VLOOKUP(D38,'10月'!$H$3:$V$49,6,FALSE)&amp;"","")</f>
        <v/>
      </c>
      <c r="BF38" s="1241" t="str">
        <f>IFERROR(VLOOKUP(D38,'10月'!$H$3:$V$49,3,FALSE)&amp;"","")</f>
        <v/>
      </c>
      <c r="BG38" s="1241" t="str">
        <f>IFERROR(VLOOKUP(D38,'10月'!$H$3:$V$49,7,FALSE)&amp;"","")</f>
        <v/>
      </c>
      <c r="BH38" s="1241" t="str">
        <f>IFERROR(VLOOKUP(D38,'10月'!$H$3:$V$49,9,FALSE)&amp;"","")</f>
        <v/>
      </c>
      <c r="BI38" s="1243" t="str">
        <f>IFERROR(VLOOKUP(D38,'10月'!$H$3:$V$49,10,FALSE)&amp;"","")</f>
        <v/>
      </c>
      <c r="BJ38" s="1243" t="str">
        <f>IFERROR(VLOOKUP(D38,'10月'!$H$3:$V$49,11,FALSE)&amp;"","")</f>
        <v/>
      </c>
      <c r="BK38" s="1241">
        <f>IFERROR(VLOOKUP(D38,'10月'!$H$3:$V$49,14,FALSE),0)</f>
        <v>0</v>
      </c>
      <c r="BL38" s="1243">
        <f t="shared" si="6"/>
        <v>0</v>
      </c>
      <c r="BM38" s="1244"/>
      <c r="BN38" s="1245" t="s">
        <v>291</v>
      </c>
      <c r="BO38" s="1246" t="s">
        <v>291</v>
      </c>
      <c r="BP38" s="1246" t="s">
        <v>291</v>
      </c>
      <c r="BQ38" s="1246" t="s">
        <v>291</v>
      </c>
      <c r="BR38" s="1247" t="s">
        <v>291</v>
      </c>
      <c r="BS38" s="1245" t="s">
        <v>291</v>
      </c>
      <c r="BT38" s="1245" t="s">
        <v>291</v>
      </c>
      <c r="BU38" s="1248" t="str">
        <f t="shared" si="8"/>
        <v>-</v>
      </c>
      <c r="BV38" s="1249" t="str">
        <f t="shared" si="42"/>
        <v>-</v>
      </c>
      <c r="BW38" s="1250"/>
    </row>
    <row r="39" spans="1:77" s="21" customFormat="1" ht="19.5" customHeight="1">
      <c r="A39" s="36">
        <f t="shared" si="9"/>
        <v>36</v>
      </c>
      <c r="B39" s="421" t="s">
        <v>452</v>
      </c>
      <c r="C39" s="437" t="s">
        <v>367</v>
      </c>
      <c r="D39" s="423" t="s">
        <v>631</v>
      </c>
      <c r="E39" s="468" t="s">
        <v>60</v>
      </c>
      <c r="F39" s="465" t="s">
        <v>839</v>
      </c>
      <c r="G39" s="38" t="s">
        <v>853</v>
      </c>
      <c r="H39" s="44"/>
      <c r="I39" s="53">
        <f>IFERROR(VLOOKUP(D39,'4月修正'!$G$3:$S$53,7,FALSE),"")</f>
        <v>119</v>
      </c>
      <c r="J39" s="38" t="str">
        <f>IFERROR(VLOOKUP(D39,'4月修正'!$G$3:$S$53,2,FALSE),"")</f>
        <v>New-1</v>
      </c>
      <c r="K39" s="38" t="str">
        <f>IFERROR(VLOOKUP(D39,'4月修正'!$G$3:$S$53,8,FALSE)&amp;"","")</f>
        <v/>
      </c>
      <c r="L39" s="38" t="str">
        <f>IFERROR(VLOOKUP(D39,'4月修正'!$G$3:$Q$53,9,FALSE)&amp;"","")</f>
        <v/>
      </c>
      <c r="M39" s="38" t="str">
        <f>IFERROR(VLOOKUP(D39,'4月修正'!$G$3:$Q$53,10,FALSE)&amp;"","")</f>
        <v/>
      </c>
      <c r="N39" s="38" t="str">
        <f>IFERROR(VLOOKUP(D39,'4月修正'!$G$3:$Q$53,11,FALSE)&amp;"","")</f>
        <v/>
      </c>
      <c r="O39" s="38">
        <f>IFERROR(VLOOKUP(D39,'4月修正'!$G$3:$S$53,13,FALSE),0)</f>
        <v>1</v>
      </c>
      <c r="P39" s="445">
        <f t="shared" ref="P39:P63" si="43">O39</f>
        <v>1</v>
      </c>
      <c r="Q39" s="443" t="str">
        <f>IFERROR(VLOOKUP(D39,'5月'!$H$3:$W$51,7,FALSE)&amp;"","")</f>
        <v/>
      </c>
      <c r="R39" s="446" t="str">
        <f>IFERROR(VLOOKUP(D39,'5月'!$H$3:$W$51,3,FALSE)&amp;"","")</f>
        <v/>
      </c>
      <c r="S39" s="444" t="str">
        <f>IFERROR(VLOOKUP(D39,'5月'!$H$3:$W$51,8,FALSE)&amp;"","")</f>
        <v/>
      </c>
      <c r="T39" s="444" t="str">
        <f>IFERROR(VLOOKUP(D39,'5月'!$H$3:$W$51,10,FALSE)&amp;"","")</f>
        <v/>
      </c>
      <c r="U39" s="444" t="str">
        <f>IFERROR(VLOOKUP(D39,'5月'!$H$3:$W$51,11,FALSE)&amp;"","")</f>
        <v/>
      </c>
      <c r="V39" s="444" t="str">
        <f>IFERROR(VLOOKUP(D39,'5月'!$H$3:$W$51,12,FALSE)&amp;"","")</f>
        <v/>
      </c>
      <c r="W39" s="444">
        <f>IFERROR(VLOOKUP(D39,'5月'!$H$3:$W$51,14,FALSE),0)</f>
        <v>0</v>
      </c>
      <c r="X39" s="445">
        <f t="shared" ref="X39:X63" si="44">IFERROR(P39+W39,0)</f>
        <v>1</v>
      </c>
      <c r="Y39" s="447" t="str">
        <f>IFERROR(VLOOKUP(D39,'6月'!$H$3:$V$55,6,FALSE)&amp;"","")</f>
        <v/>
      </c>
      <c r="Z39" s="222" t="str">
        <f>IFERROR(VLOOKUP(D39,'6月'!$H$3:$V$55,3,FALSE)&amp;"","")</f>
        <v/>
      </c>
      <c r="AA39" s="222" t="str">
        <f>IFERROR(VLOOKUP(D39,'6月'!$H$3:$V$55,7,FALSE)&amp;"","")</f>
        <v/>
      </c>
      <c r="AB39" s="222" t="str">
        <f>IFERROR(VLOOKUP(D39,'6月'!$H$3:$V$55,9,FALSE)&amp;"","")</f>
        <v/>
      </c>
      <c r="AC39" s="222" t="str">
        <f>IFERROR(VLOOKUP(D39,'6月'!$H$3:$V$55,10,FALSE)&amp;"","")</f>
        <v/>
      </c>
      <c r="AD39" s="222" t="str">
        <f>IFERROR(VLOOKUP(D39,'6月'!$H$3:$V$55,11,FALSE)&amp;"","")</f>
        <v/>
      </c>
      <c r="AE39" s="222">
        <f>IFERROR(VLOOKUP(D39,'6月'!$H$3:$V$55,13,FALSE),0)</f>
        <v>0</v>
      </c>
      <c r="AF39" s="448">
        <f t="shared" ref="AF39:AF63" si="45">IFERROR(AE39+X39,0)</f>
        <v>1</v>
      </c>
      <c r="AG39" s="447" t="str">
        <f>IFERROR(VLOOKUP(D39,'7月'!$H$3:$V$40,6,FALSE)&amp;"","")</f>
        <v/>
      </c>
      <c r="AH39" s="222" t="str">
        <f>IFERROR(VLOOKUP(D39,'7月'!$H$3:$V$40,3,FALSE)&amp;"","")</f>
        <v/>
      </c>
      <c r="AI39" s="222" t="str">
        <f>IFERROR(VLOOKUP(D39,'7月'!$H$3:$V$40,7,FALSE)&amp;"","")</f>
        <v/>
      </c>
      <c r="AJ39" s="222" t="str">
        <f>IFERROR(VLOOKUP(D39,'7月'!$H$3:$V$40,9,FALSE)&amp;"","")</f>
        <v/>
      </c>
      <c r="AK39" s="222" t="str">
        <f>IFERROR(VLOOKUP(D39,'7月'!$H$3:$V$40,10,FALSE)&amp;"","")</f>
        <v/>
      </c>
      <c r="AL39" s="222" t="str">
        <f>IFERROR(VLOOKUP(D39,'7月'!$H$3:$V$40,11,FALSE)&amp;"","")</f>
        <v/>
      </c>
      <c r="AM39" s="222">
        <f>IFERROR(VLOOKUP(D39,'7月'!$H$3:$V$40,13,FALSE),0)</f>
        <v>0</v>
      </c>
      <c r="AN39" s="448">
        <f t="shared" ref="AN39:AN63" si="46">IFERROR(AF39+AM39,0)</f>
        <v>1</v>
      </c>
      <c r="AO39" s="447" t="str">
        <f>IFERROR(VLOOKUP(D39,'8月'!$H$3:$V$50,6,FALSE)&amp;"","")</f>
        <v/>
      </c>
      <c r="AP39" s="222" t="str">
        <f>IFERROR(VLOOKUP(D39,'8月'!$H$3:$V$50,3,FALSE)&amp;"","")</f>
        <v/>
      </c>
      <c r="AQ39" s="222" t="str">
        <f>IFERROR(VLOOKUP(D39,'8月'!$H$3:$V$50,7,FALSE)&amp;"","")</f>
        <v/>
      </c>
      <c r="AR39" s="449" t="str">
        <f>IFERROR(VLOOKUP(D39,'8月'!$H$3:$V$50,9,FALSE)&amp;"","")</f>
        <v/>
      </c>
      <c r="AS39" s="449" t="str">
        <f>IFERROR(VLOOKUP(D39,'8月'!$H$3:$V$50,10,FALSE)&amp;"","")</f>
        <v/>
      </c>
      <c r="AT39" s="449" t="str">
        <f>IFERROR(VLOOKUP(D39,'8月'!$H$3:$V$50,11,FALSE)&amp;"","")</f>
        <v/>
      </c>
      <c r="AU39" s="222">
        <f>IFERROR(VLOOKUP(D39,'8月'!$H$3:$V$50,14,FALSE),0)</f>
        <v>0</v>
      </c>
      <c r="AV39" s="448">
        <f t="shared" ref="AV39:AV63" si="47">IFERROR(AN39+AU39,0)</f>
        <v>1</v>
      </c>
      <c r="AW39" s="447" t="str">
        <f>IFERROR(VLOOKUP(D39,'9月'!$H$3:$V$47,6,FALSE)&amp;"","")</f>
        <v>109</v>
      </c>
      <c r="AX39" s="222" t="str">
        <f>IFERROR(VLOOKUP(D39,'9月'!$H$3:$V$47,3,FALSE)&amp;"","")</f>
        <v>New-2</v>
      </c>
      <c r="AY39" s="222" t="str">
        <f>IFERROR(VLOOKUP(D39,'9月'!$H$3:$V$47,7,FALSE)&amp;"","")</f>
        <v/>
      </c>
      <c r="AZ39" s="222" t="str">
        <f>IFERROR(VLOOKUP(D39,'9月'!$H$3:$V$47,9,FALSE)&amp;"","")</f>
        <v>8</v>
      </c>
      <c r="BA39" s="449" t="str">
        <f>IFERROR(VLOOKUP(D39,'9月'!$H$3:$V$47,10,FALSE)&amp;"","")</f>
        <v/>
      </c>
      <c r="BB39" s="449" t="str">
        <f>IFERROR(VLOOKUP(D39,'9月'!$H$3:$V$47,11,FALSE)&amp;"","")</f>
        <v/>
      </c>
      <c r="BC39" s="222">
        <f>IFERROR(VLOOKUP(D39,'9月'!$H$3:$V$47,14,FALSE),0)</f>
        <v>1</v>
      </c>
      <c r="BD39" s="448">
        <f t="shared" ref="BD39:BD63" si="48">IFERROR(AV39+BC39,0)</f>
        <v>2</v>
      </c>
      <c r="BE39" s="447" t="str">
        <f>IFERROR(VLOOKUP(D39,'10月'!$H$3:$V$49,6,FALSE)&amp;"","")</f>
        <v>124</v>
      </c>
      <c r="BF39" s="222" t="str">
        <f>IFERROR(VLOOKUP(D39,'10月'!$H$3:$V$49,3,FALSE)&amp;"","")</f>
        <v>27</v>
      </c>
      <c r="BG39" s="222" t="str">
        <f>IFERROR(VLOOKUP(D39,'10月'!$H$3:$V$49,7,FALSE)&amp;"","")</f>
        <v>97</v>
      </c>
      <c r="BH39" s="222" t="str">
        <f>IFERROR(VLOOKUP(D39,'10月'!$H$3:$V$49,9,FALSE)&amp;"","")</f>
        <v/>
      </c>
      <c r="BI39" s="449" t="str">
        <f>IFERROR(VLOOKUP(D39,'10月'!$H$3:$V$49,10,FALSE)&amp;"","")</f>
        <v/>
      </c>
      <c r="BJ39" s="449" t="str">
        <f>IFERROR(VLOOKUP(D39,'10月'!$H$3:$V$49,11,FALSE)&amp;"","")</f>
        <v/>
      </c>
      <c r="BK39" s="222">
        <f>IFERROR(VLOOKUP(D39,'10月'!$H$3:$V$49,14,FALSE),0)</f>
        <v>2</v>
      </c>
      <c r="BL39" s="449">
        <f t="shared" ref="BL39:BL63" si="49">BD39+BK39</f>
        <v>4</v>
      </c>
      <c r="BM39" s="647"/>
      <c r="BN39" s="230">
        <v>119</v>
      </c>
      <c r="BO39" s="934" t="s">
        <v>291</v>
      </c>
      <c r="BP39" s="934" t="s">
        <v>291</v>
      </c>
      <c r="BQ39" s="934" t="s">
        <v>291</v>
      </c>
      <c r="BR39" s="1227" t="s">
        <v>291</v>
      </c>
      <c r="BS39" s="230">
        <v>109</v>
      </c>
      <c r="BT39" s="1487">
        <v>124</v>
      </c>
      <c r="BU39" s="243">
        <f t="shared" si="8"/>
        <v>117.33333333333333</v>
      </c>
      <c r="BV39" s="39">
        <f t="shared" si="42"/>
        <v>36</v>
      </c>
      <c r="BW39" s="239"/>
    </row>
    <row r="40" spans="1:77" s="21" customFormat="1" ht="19.5" customHeight="1">
      <c r="A40" s="36">
        <f t="shared" si="9"/>
        <v>37</v>
      </c>
      <c r="B40" s="1230" t="s">
        <v>402</v>
      </c>
      <c r="C40" s="1231" t="s">
        <v>363</v>
      </c>
      <c r="D40" s="1232" t="s">
        <v>632</v>
      </c>
      <c r="E40" s="1253" t="s">
        <v>60</v>
      </c>
      <c r="F40" s="1234">
        <v>10.514285714285718</v>
      </c>
      <c r="G40" s="1254"/>
      <c r="H40" s="1236"/>
      <c r="I40" s="1237">
        <f>IFERROR(VLOOKUP(D40,'4月修正'!$G$3:$S$53,7,FALSE),"")</f>
        <v>84</v>
      </c>
      <c r="J40" s="1235">
        <f>IFERROR(VLOOKUP(D40,'4月修正'!$G$3:$S$53,2,FALSE),"")</f>
        <v>11</v>
      </c>
      <c r="K40" s="1235" t="str">
        <f>IFERROR(VLOOKUP(D40,'4月修正'!$G$3:$S$53,8,FALSE)&amp;"","")</f>
        <v>73</v>
      </c>
      <c r="L40" s="1235" t="str">
        <f>IFERROR(VLOOKUP(D40,'4月修正'!$G$3:$Q$53,9,FALSE)&amp;"","")</f>
        <v>14</v>
      </c>
      <c r="M40" s="1235" t="str">
        <f>IFERROR(VLOOKUP(D40,'4月修正'!$G$3:$Q$53,10,FALSE)&amp;"","")</f>
        <v>12</v>
      </c>
      <c r="N40" s="1235" t="str">
        <f>IFERROR(VLOOKUP(D40,'4月修正'!$G$3:$Q$53,11,FALSE)&amp;"","")</f>
        <v/>
      </c>
      <c r="O40" s="1235">
        <f>IFERROR(VLOOKUP(D40,'4月修正'!$G$3:$S$53,13,FALSE),0)</f>
        <v>5</v>
      </c>
      <c r="P40" s="1238">
        <f t="shared" si="43"/>
        <v>5</v>
      </c>
      <c r="Q40" s="1237" t="str">
        <f>IFERROR(VLOOKUP(D40,'5月'!$H$3:$W$51,7,FALSE)&amp;"","")</f>
        <v>93</v>
      </c>
      <c r="R40" s="1239" t="str">
        <f>IFERROR(VLOOKUP(D40,'5月'!$H$3:$W$51,3,FALSE)&amp;"","")</f>
        <v>11</v>
      </c>
      <c r="S40" s="1235" t="str">
        <f>IFERROR(VLOOKUP(D40,'5月'!$H$3:$W$51,8,FALSE)&amp;"","")</f>
        <v>82</v>
      </c>
      <c r="T40" s="1235" t="str">
        <f>IFERROR(VLOOKUP(D40,'5月'!$H$3:$W$51,10,FALSE)&amp;"","")</f>
        <v>6</v>
      </c>
      <c r="U40" s="1235" t="str">
        <f>IFERROR(VLOOKUP(D40,'5月'!$H$3:$W$51,11,FALSE)&amp;"","")</f>
        <v>12</v>
      </c>
      <c r="V40" s="1235" t="str">
        <f>IFERROR(VLOOKUP(D40,'5月'!$H$3:$W$51,12,FALSE)&amp;"","")</f>
        <v/>
      </c>
      <c r="W40" s="1235">
        <f>IFERROR(VLOOKUP(D40,'5月'!$H$3:$W$51,14,FALSE),0)</f>
        <v>1</v>
      </c>
      <c r="X40" s="1238">
        <f t="shared" si="44"/>
        <v>6</v>
      </c>
      <c r="Y40" s="1240" t="str">
        <f>IFERROR(VLOOKUP(D40,'6月'!$H$3:$V$55,6,FALSE)&amp;"","")</f>
        <v/>
      </c>
      <c r="Z40" s="1241" t="str">
        <f>IFERROR(VLOOKUP(D40,'6月'!$H$3:$V$55,3,FALSE)&amp;"","")</f>
        <v/>
      </c>
      <c r="AA40" s="1241" t="str">
        <f>IFERROR(VLOOKUP(D40,'6月'!$H$3:$V$55,7,FALSE)&amp;"","")</f>
        <v/>
      </c>
      <c r="AB40" s="1241" t="str">
        <f>IFERROR(VLOOKUP(D40,'6月'!$H$3:$V$55,9,FALSE)&amp;"","")</f>
        <v/>
      </c>
      <c r="AC40" s="1241" t="str">
        <f>IFERROR(VLOOKUP(D40,'6月'!$H$3:$V$55,10,FALSE)&amp;"","")</f>
        <v/>
      </c>
      <c r="AD40" s="1241" t="str">
        <f>IFERROR(VLOOKUP(D40,'6月'!$H$3:$V$55,11,FALSE)&amp;"","")</f>
        <v/>
      </c>
      <c r="AE40" s="1241">
        <f>IFERROR(VLOOKUP(D40,'6月'!$H$3:$V$55,13,FALSE),0)</f>
        <v>0</v>
      </c>
      <c r="AF40" s="1242">
        <f t="shared" si="45"/>
        <v>6</v>
      </c>
      <c r="AG40" s="1240" t="str">
        <f>IFERROR(VLOOKUP(D40,'7月'!$H$3:$V$40,6,FALSE)&amp;"","")</f>
        <v/>
      </c>
      <c r="AH40" s="1241" t="str">
        <f>IFERROR(VLOOKUP(D40,'7月'!$H$3:$V$40,3,FALSE)&amp;"","")</f>
        <v/>
      </c>
      <c r="AI40" s="1241" t="str">
        <f>IFERROR(VLOOKUP(D40,'7月'!$H$3:$V$40,7,FALSE)&amp;"","")</f>
        <v/>
      </c>
      <c r="AJ40" s="1241" t="str">
        <f>IFERROR(VLOOKUP(D40,'7月'!$H$3:$V$40,9,FALSE)&amp;"","")</f>
        <v/>
      </c>
      <c r="AK40" s="1241" t="str">
        <f>IFERROR(VLOOKUP(D40,'7月'!$H$3:$V$40,10,FALSE)&amp;"","")</f>
        <v/>
      </c>
      <c r="AL40" s="1241" t="str">
        <f>IFERROR(VLOOKUP(D40,'7月'!$H$3:$V$40,11,FALSE)&amp;"","")</f>
        <v/>
      </c>
      <c r="AM40" s="1241">
        <f>IFERROR(VLOOKUP(D40,'7月'!$H$3:$V$40,13,FALSE),0)</f>
        <v>0</v>
      </c>
      <c r="AN40" s="1242">
        <f t="shared" si="46"/>
        <v>6</v>
      </c>
      <c r="AO40" s="1240" t="str">
        <f>IFERROR(VLOOKUP(D40,'8月'!$H$3:$V$50,6,FALSE)&amp;"","")</f>
        <v/>
      </c>
      <c r="AP40" s="1241" t="str">
        <f>IFERROR(VLOOKUP(D40,'8月'!$H$3:$V$50,3,FALSE)&amp;"","")</f>
        <v/>
      </c>
      <c r="AQ40" s="1241" t="str">
        <f>IFERROR(VLOOKUP(D40,'8月'!$H$3:$V$50,7,FALSE)&amp;"","")</f>
        <v/>
      </c>
      <c r="AR40" s="1243" t="str">
        <f>IFERROR(VLOOKUP(D40,'8月'!$H$3:$V$50,9,FALSE)&amp;"","")</f>
        <v/>
      </c>
      <c r="AS40" s="1243" t="str">
        <f>IFERROR(VLOOKUP(D40,'8月'!$H$3:$V$50,10,FALSE)&amp;"","")</f>
        <v/>
      </c>
      <c r="AT40" s="1243" t="str">
        <f>IFERROR(VLOOKUP(D40,'8月'!$H$3:$V$50,11,FALSE)&amp;"","")</f>
        <v/>
      </c>
      <c r="AU40" s="1241">
        <f>IFERROR(VLOOKUP(D40,'8月'!$H$3:$V$50,14,FALSE),0)</f>
        <v>0</v>
      </c>
      <c r="AV40" s="1242">
        <f t="shared" si="47"/>
        <v>6</v>
      </c>
      <c r="AW40" s="1240" t="str">
        <f>IFERROR(VLOOKUP(D40,'9月'!$D$3:$V$47,6,FALSE)&amp;"","")</f>
        <v/>
      </c>
      <c r="AX40" s="1241" t="str">
        <f>IFERROR(VLOOKUP(D40,'9月'!$D$3:$V$47,3,FALSE)&amp;"","")</f>
        <v/>
      </c>
      <c r="AY40" s="1241" t="str">
        <f>IFERROR(VLOOKUP(D40,'9月'!$D$3:$V$47,7,FALSE)&amp;"","")</f>
        <v/>
      </c>
      <c r="AZ40" s="1241" t="str">
        <f>IFERROR(VLOOKUP(D40,'9月'!$D$3:$V$47,9,FALSE)&amp;"","")</f>
        <v/>
      </c>
      <c r="BA40" s="1243" t="str">
        <f>IFERROR(VLOOKUP(D40,'9月'!$D$3:$V$47,10,FALSE)&amp;"","")</f>
        <v/>
      </c>
      <c r="BB40" s="1243" t="str">
        <f>IFERROR(VLOOKUP(D40,'9月'!$D$3:$V$47,11,FALSE)&amp;"","")</f>
        <v/>
      </c>
      <c r="BC40" s="1241">
        <f>IFERROR(VLOOKUP(D40,'9月'!$H$3:$V$47,14,FALSE),0)</f>
        <v>0</v>
      </c>
      <c r="BD40" s="1242">
        <f t="shared" si="48"/>
        <v>6</v>
      </c>
      <c r="BE40" s="1240" t="str">
        <f>IFERROR(VLOOKUP(D40,'10月'!$H$3:$V$49,6,FALSE)&amp;"","")</f>
        <v/>
      </c>
      <c r="BF40" s="1241" t="str">
        <f>IFERROR(VLOOKUP(D40,'10月'!$H$3:$V$49,3,FALSE)&amp;"","")</f>
        <v/>
      </c>
      <c r="BG40" s="1241" t="str">
        <f>IFERROR(VLOOKUP(D40,'10月'!$H$3:$V$49,7,FALSE)&amp;"","")</f>
        <v/>
      </c>
      <c r="BH40" s="1241" t="str">
        <f>IFERROR(VLOOKUP(D40,'10月'!$H$3:$V$49,9,FALSE)&amp;"","")</f>
        <v/>
      </c>
      <c r="BI40" s="1243" t="str">
        <f>IFERROR(VLOOKUP(D40,'10月'!$H$3:$V$49,10,FALSE)&amp;"","")</f>
        <v/>
      </c>
      <c r="BJ40" s="1243" t="str">
        <f>IFERROR(VLOOKUP(D40,'10月'!$H$3:$V$49,11,FALSE)&amp;"","")</f>
        <v/>
      </c>
      <c r="BK40" s="1241">
        <f>IFERROR(VLOOKUP(D40,'10月'!$H$3:$V$49,14,FALSE),0)</f>
        <v>0</v>
      </c>
      <c r="BL40" s="1243">
        <f t="shared" si="49"/>
        <v>6</v>
      </c>
      <c r="BM40" s="1244"/>
      <c r="BN40" s="1245">
        <v>84</v>
      </c>
      <c r="BO40" s="1246">
        <v>93</v>
      </c>
      <c r="BP40" s="1246" t="s">
        <v>291</v>
      </c>
      <c r="BQ40" s="1246" t="s">
        <v>291</v>
      </c>
      <c r="BR40" s="1247" t="s">
        <v>291</v>
      </c>
      <c r="BS40" s="1245" t="s">
        <v>291</v>
      </c>
      <c r="BT40" s="1245" t="s">
        <v>291</v>
      </c>
      <c r="BU40" s="1248">
        <f t="shared" si="8"/>
        <v>88.5</v>
      </c>
      <c r="BV40" s="1249">
        <f t="shared" si="42"/>
        <v>13.200000000000001</v>
      </c>
      <c r="BW40" s="1250"/>
    </row>
    <row r="41" spans="1:77" s="21" customFormat="1" ht="19.5" customHeight="1">
      <c r="A41" s="36">
        <f t="shared" si="9"/>
        <v>38</v>
      </c>
      <c r="B41" s="1230" t="s">
        <v>408</v>
      </c>
      <c r="C41" s="1231" t="s">
        <v>335</v>
      </c>
      <c r="D41" s="1232" t="s">
        <v>633</v>
      </c>
      <c r="E41" s="1233" t="s">
        <v>60</v>
      </c>
      <c r="F41" s="1234">
        <v>18.742857142857144</v>
      </c>
      <c r="G41" s="1241"/>
      <c r="H41" s="1236"/>
      <c r="I41" s="1237">
        <f>IFERROR(VLOOKUP(D41,'4月修正'!$G$3:$S$53,7,FALSE),"")</f>
        <v>103</v>
      </c>
      <c r="J41" s="1235">
        <f>IFERROR(VLOOKUP(D41,'4月修正'!$G$3:$S$53,2,FALSE),"")</f>
        <v>19</v>
      </c>
      <c r="K41" s="1235" t="str">
        <f>IFERROR(VLOOKUP(D41,'4月修正'!$G$3:$S$53,8,FALSE)&amp;"","")</f>
        <v>84</v>
      </c>
      <c r="L41" s="1235" t="str">
        <f>IFERROR(VLOOKUP(D41,'4月修正'!$G$3:$Q$53,9,FALSE)&amp;"","")</f>
        <v/>
      </c>
      <c r="M41" s="1235" t="str">
        <f>IFERROR(VLOOKUP(D41,'4月修正'!$G$3:$Q$53,10,FALSE)&amp;"","")</f>
        <v/>
      </c>
      <c r="N41" s="1235" t="str">
        <f>IFERROR(VLOOKUP(D41,'4月修正'!$G$3:$Q$53,11,FALSE)&amp;"","")</f>
        <v/>
      </c>
      <c r="O41" s="1235">
        <f>IFERROR(VLOOKUP(D41,'4月修正'!$G$3:$S$53,13,FALSE),0)</f>
        <v>1</v>
      </c>
      <c r="P41" s="1238">
        <f t="shared" si="43"/>
        <v>1</v>
      </c>
      <c r="Q41" s="1237" t="str">
        <f>IFERROR(VLOOKUP(D41,'5月'!$H$3:$W$51,7,FALSE)&amp;"","")</f>
        <v/>
      </c>
      <c r="R41" s="1239" t="str">
        <f>IFERROR(VLOOKUP(D41,'5月'!$H$3:$W$51,3,FALSE)&amp;"","")</f>
        <v/>
      </c>
      <c r="S41" s="1235" t="str">
        <f>IFERROR(VLOOKUP(D41,'5月'!$H$3:$W$51,8,FALSE)&amp;"","")</f>
        <v/>
      </c>
      <c r="T41" s="1235" t="str">
        <f>IFERROR(VLOOKUP(D41,'5月'!$H$3:$W$51,10,FALSE)&amp;"","")</f>
        <v/>
      </c>
      <c r="U41" s="1235" t="str">
        <f>IFERROR(VLOOKUP(D41,'5月'!$H$3:$W$51,11,FALSE)&amp;"","")</f>
        <v/>
      </c>
      <c r="V41" s="1235" t="str">
        <f>IFERROR(VLOOKUP(D41,'5月'!$H$3:$W$51,12,FALSE)&amp;"","")</f>
        <v/>
      </c>
      <c r="W41" s="1235">
        <f>IFERROR(VLOOKUP(D41,'5月'!$H$3:$W$51,14,FALSE),0)</f>
        <v>0</v>
      </c>
      <c r="X41" s="1238">
        <f t="shared" si="44"/>
        <v>1</v>
      </c>
      <c r="Y41" s="1240" t="str">
        <f>IFERROR(VLOOKUP(D41,'6月'!$H$3:$V$55,6,FALSE)&amp;"","")</f>
        <v/>
      </c>
      <c r="Z41" s="1241" t="str">
        <f>IFERROR(VLOOKUP(D41,'6月'!$H$3:$V$55,3,FALSE)&amp;"","")</f>
        <v/>
      </c>
      <c r="AA41" s="1241" t="str">
        <f>IFERROR(VLOOKUP(D41,'6月'!$H$3:$V$55,7,FALSE)&amp;"","")</f>
        <v/>
      </c>
      <c r="AB41" s="1241" t="str">
        <f>IFERROR(VLOOKUP(D41,'6月'!$H$3:$V$55,9,FALSE)&amp;"","")</f>
        <v/>
      </c>
      <c r="AC41" s="1241" t="str">
        <f>IFERROR(VLOOKUP(D41,'6月'!$H$3:$V$55,10,FALSE)&amp;"","")</f>
        <v/>
      </c>
      <c r="AD41" s="1241" t="str">
        <f>IFERROR(VLOOKUP(D41,'6月'!$H$3:$V$55,11,FALSE)&amp;"","")</f>
        <v/>
      </c>
      <c r="AE41" s="1241">
        <f>IFERROR(VLOOKUP(D41,'6月'!$H$3:$V$55,13,FALSE),0)</f>
        <v>0</v>
      </c>
      <c r="AF41" s="1242">
        <f t="shared" si="45"/>
        <v>1</v>
      </c>
      <c r="AG41" s="1240" t="str">
        <f>IFERROR(VLOOKUP(D41,'7月'!$H$3:$V$40,6,FALSE)&amp;"","")</f>
        <v/>
      </c>
      <c r="AH41" s="1241" t="str">
        <f>IFERROR(VLOOKUP(D41,'7月'!$H$3:$V$40,3,FALSE)&amp;"","")</f>
        <v/>
      </c>
      <c r="AI41" s="1241" t="str">
        <f>IFERROR(VLOOKUP(D41,'7月'!$H$3:$V$40,7,FALSE)&amp;"","")</f>
        <v/>
      </c>
      <c r="AJ41" s="1241" t="str">
        <f>IFERROR(VLOOKUP(D41,'7月'!$H$3:$V$40,9,FALSE)&amp;"","")</f>
        <v/>
      </c>
      <c r="AK41" s="1241" t="str">
        <f>IFERROR(VLOOKUP(D41,'7月'!$H$3:$V$40,10,FALSE)&amp;"","")</f>
        <v/>
      </c>
      <c r="AL41" s="1241" t="str">
        <f>IFERROR(VLOOKUP(D41,'7月'!$H$3:$V$40,11,FALSE)&amp;"","")</f>
        <v/>
      </c>
      <c r="AM41" s="1241">
        <f>IFERROR(VLOOKUP(D41,'7月'!$H$3:$V$40,13,FALSE),0)</f>
        <v>0</v>
      </c>
      <c r="AN41" s="1242">
        <f t="shared" si="46"/>
        <v>1</v>
      </c>
      <c r="AO41" s="1240" t="str">
        <f>IFERROR(VLOOKUP(D41,'8月'!$H$3:$V$50,6,FALSE)&amp;"","")</f>
        <v/>
      </c>
      <c r="AP41" s="1241" t="str">
        <f>IFERROR(VLOOKUP(D41,'8月'!$H$3:$V$50,3,FALSE)&amp;"","")</f>
        <v/>
      </c>
      <c r="AQ41" s="1241" t="str">
        <f>IFERROR(VLOOKUP(D41,'8月'!$H$3:$V$50,7,FALSE)&amp;"","")</f>
        <v/>
      </c>
      <c r="AR41" s="1243" t="str">
        <f>IFERROR(VLOOKUP(D41,'8月'!$H$3:$V$50,9,FALSE)&amp;"","")</f>
        <v/>
      </c>
      <c r="AS41" s="1243" t="str">
        <f>IFERROR(VLOOKUP(D41,'8月'!$H$3:$V$50,10,FALSE)&amp;"","")</f>
        <v/>
      </c>
      <c r="AT41" s="1243" t="str">
        <f>IFERROR(VLOOKUP(D41,'8月'!$H$3:$V$50,11,FALSE)&amp;"","")</f>
        <v/>
      </c>
      <c r="AU41" s="1241">
        <f>IFERROR(VLOOKUP(D41,'8月'!$H$3:$V$50,14,FALSE),0)</f>
        <v>0</v>
      </c>
      <c r="AV41" s="1242">
        <f t="shared" si="47"/>
        <v>1</v>
      </c>
      <c r="AW41" s="1240" t="str">
        <f>IFERROR(VLOOKUP(D41,'9月'!$D$3:$V$47,6,FALSE)&amp;"","")</f>
        <v/>
      </c>
      <c r="AX41" s="1241" t="str">
        <f>IFERROR(VLOOKUP(D41,'9月'!$D$3:$V$47,3,FALSE)&amp;"","")</f>
        <v/>
      </c>
      <c r="AY41" s="1241" t="str">
        <f>IFERROR(VLOOKUP(D41,'9月'!$D$3:$V$47,7,FALSE)&amp;"","")</f>
        <v/>
      </c>
      <c r="AZ41" s="1241" t="str">
        <f>IFERROR(VLOOKUP(D41,'9月'!$D$3:$V$47,9,FALSE)&amp;"","")</f>
        <v/>
      </c>
      <c r="BA41" s="1243" t="str">
        <f>IFERROR(VLOOKUP(D41,'9月'!$D$3:$V$47,10,FALSE)&amp;"","")</f>
        <v/>
      </c>
      <c r="BB41" s="1243" t="str">
        <f>IFERROR(VLOOKUP(D41,'9月'!$D$3:$V$47,11,FALSE)&amp;"","")</f>
        <v/>
      </c>
      <c r="BC41" s="1241">
        <f>IFERROR(VLOOKUP(D41,'9月'!$H$3:$V$47,14,FALSE),0)</f>
        <v>0</v>
      </c>
      <c r="BD41" s="1242">
        <f t="shared" si="48"/>
        <v>1</v>
      </c>
      <c r="BE41" s="1240" t="str">
        <f>IFERROR(VLOOKUP(D41,'10月'!$H$3:$V$49,6,FALSE)&amp;"","")</f>
        <v/>
      </c>
      <c r="BF41" s="1241" t="str">
        <f>IFERROR(VLOOKUP(D41,'10月'!$H$3:$V$49,3,FALSE)&amp;"","")</f>
        <v/>
      </c>
      <c r="BG41" s="1241" t="str">
        <f>IFERROR(VLOOKUP(D41,'10月'!$H$3:$V$49,7,FALSE)&amp;"","")</f>
        <v/>
      </c>
      <c r="BH41" s="1241" t="str">
        <f>IFERROR(VLOOKUP(D41,'10月'!$H$3:$V$49,9,FALSE)&amp;"","")</f>
        <v/>
      </c>
      <c r="BI41" s="1243" t="str">
        <f>IFERROR(VLOOKUP(D41,'10月'!$H$3:$V$49,10,FALSE)&amp;"","")</f>
        <v/>
      </c>
      <c r="BJ41" s="1243" t="str">
        <f>IFERROR(VLOOKUP(D41,'10月'!$H$3:$V$49,11,FALSE)&amp;"","")</f>
        <v/>
      </c>
      <c r="BK41" s="1241">
        <f>IFERROR(VLOOKUP(D41,'10月'!$H$3:$V$49,14,FALSE),0)</f>
        <v>0</v>
      </c>
      <c r="BL41" s="1243">
        <f t="shared" si="49"/>
        <v>1</v>
      </c>
      <c r="BM41" s="1244"/>
      <c r="BN41" s="1245">
        <v>103</v>
      </c>
      <c r="BO41" s="1246" t="s">
        <v>291</v>
      </c>
      <c r="BP41" s="1246" t="s">
        <v>291</v>
      </c>
      <c r="BQ41" s="1246" t="s">
        <v>291</v>
      </c>
      <c r="BR41" s="1247" t="s">
        <v>291</v>
      </c>
      <c r="BS41" s="1245" t="s">
        <v>291</v>
      </c>
      <c r="BT41" s="1245" t="s">
        <v>291</v>
      </c>
      <c r="BU41" s="1248">
        <f t="shared" si="8"/>
        <v>103</v>
      </c>
      <c r="BV41" s="1249">
        <f t="shared" si="42"/>
        <v>24.8</v>
      </c>
      <c r="BW41" s="1250"/>
    </row>
    <row r="42" spans="1:77" s="21" customFormat="1" ht="19.5" customHeight="1">
      <c r="A42" s="36">
        <f t="shared" si="9"/>
        <v>39</v>
      </c>
      <c r="B42" s="1230" t="s">
        <v>440</v>
      </c>
      <c r="C42" s="1231" t="s">
        <v>339</v>
      </c>
      <c r="D42" s="1252" t="s">
        <v>634</v>
      </c>
      <c r="E42" s="1233" t="s">
        <v>60</v>
      </c>
      <c r="F42" s="1234">
        <v>36</v>
      </c>
      <c r="G42" s="1251"/>
      <c r="H42" s="1236"/>
      <c r="I42" s="1237" t="str">
        <f>IFERROR(VLOOKUP(D42,'4月修正'!$G$3:$S$53,7,FALSE),"")</f>
        <v/>
      </c>
      <c r="J42" s="1235" t="str">
        <f>IFERROR(VLOOKUP(D42,'4月修正'!$G$3:$S$53,2,FALSE),"")</f>
        <v/>
      </c>
      <c r="K42" s="1235" t="str">
        <f>IFERROR(VLOOKUP(D42,'4月修正'!$G$3:$S$53,8,FALSE)&amp;"","")</f>
        <v/>
      </c>
      <c r="L42" s="1235" t="str">
        <f>IFERROR(VLOOKUP(D42,'4月修正'!$G$3:$Q$53,9,FALSE)&amp;"","")</f>
        <v/>
      </c>
      <c r="M42" s="1235" t="str">
        <f>IFERROR(VLOOKUP(D42,'4月修正'!$G$3:$Q$53,10,FALSE)&amp;"","")</f>
        <v/>
      </c>
      <c r="N42" s="1235" t="str">
        <f>IFERROR(VLOOKUP(D42,'4月修正'!$G$3:$Q$53,11,FALSE)&amp;"","")</f>
        <v/>
      </c>
      <c r="O42" s="1235">
        <f>IFERROR(VLOOKUP(D42,'4月修正'!$G$3:$S$53,13,FALSE),0)</f>
        <v>0</v>
      </c>
      <c r="P42" s="1238">
        <f t="shared" si="43"/>
        <v>0</v>
      </c>
      <c r="Q42" s="1237" t="str">
        <f>IFERROR(VLOOKUP(D42,'5月'!$H$3:$W$51,7,FALSE)&amp;"","")</f>
        <v/>
      </c>
      <c r="R42" s="1239" t="str">
        <f>IFERROR(VLOOKUP(D42,'5月'!$H$3:$W$51,3,FALSE)&amp;"","")</f>
        <v/>
      </c>
      <c r="S42" s="1235" t="str">
        <f>IFERROR(VLOOKUP(D42,'5月'!$H$3:$W$51,8,FALSE)&amp;"","")</f>
        <v/>
      </c>
      <c r="T42" s="1235" t="str">
        <f>IFERROR(VLOOKUP(D42,'5月'!$H$3:$W$51,10,FALSE)&amp;"","")</f>
        <v/>
      </c>
      <c r="U42" s="1235" t="str">
        <f>IFERROR(VLOOKUP(D42,'5月'!$H$3:$W$51,11,FALSE)&amp;"","")</f>
        <v/>
      </c>
      <c r="V42" s="1235" t="str">
        <f>IFERROR(VLOOKUP(D42,'5月'!$H$3:$W$51,12,FALSE)&amp;"","")</f>
        <v/>
      </c>
      <c r="W42" s="1235">
        <f>IFERROR(VLOOKUP(D42,'5月'!$H$3:$W$51,14,FALSE),0)</f>
        <v>0</v>
      </c>
      <c r="X42" s="1238">
        <f t="shared" si="44"/>
        <v>0</v>
      </c>
      <c r="Y42" s="1240" t="str">
        <f>IFERROR(VLOOKUP(D42,'6月'!$H$3:$V$55,6,FALSE)&amp;"","")</f>
        <v/>
      </c>
      <c r="Z42" s="1241" t="str">
        <f>IFERROR(VLOOKUP(D42,'6月'!$H$3:$V$55,3,FALSE)&amp;"","")</f>
        <v/>
      </c>
      <c r="AA42" s="1241" t="str">
        <f>IFERROR(VLOOKUP(D42,'6月'!$H$3:$V$55,7,FALSE)&amp;"","")</f>
        <v/>
      </c>
      <c r="AB42" s="1241" t="str">
        <f>IFERROR(VLOOKUP(D42,'6月'!$H$3:$V$55,9,FALSE)&amp;"","")</f>
        <v/>
      </c>
      <c r="AC42" s="1241" t="str">
        <f>IFERROR(VLOOKUP(D42,'6月'!$H$3:$V$55,10,FALSE)&amp;"","")</f>
        <v/>
      </c>
      <c r="AD42" s="1241" t="str">
        <f>IFERROR(VLOOKUP(D42,'6月'!$H$3:$V$55,11,FALSE)&amp;"","")</f>
        <v/>
      </c>
      <c r="AE42" s="1241">
        <f>IFERROR(VLOOKUP(D42,'6月'!$H$3:$V$55,13,FALSE),0)</f>
        <v>0</v>
      </c>
      <c r="AF42" s="1242">
        <f t="shared" si="45"/>
        <v>0</v>
      </c>
      <c r="AG42" s="1240" t="str">
        <f>IFERROR(VLOOKUP(D42,'7月'!$H$3:$V$40,6,FALSE)&amp;"","")</f>
        <v/>
      </c>
      <c r="AH42" s="1241" t="str">
        <f>IFERROR(VLOOKUP(D42,'7月'!$H$3:$V$40,3,FALSE)&amp;"","")</f>
        <v/>
      </c>
      <c r="AI42" s="1241" t="str">
        <f>IFERROR(VLOOKUP(D42,'7月'!$H$3:$V$40,7,FALSE)&amp;"","")</f>
        <v/>
      </c>
      <c r="AJ42" s="1241" t="str">
        <f>IFERROR(VLOOKUP(D42,'7月'!$H$3:$V$40,9,FALSE)&amp;"","")</f>
        <v/>
      </c>
      <c r="AK42" s="1241" t="str">
        <f>IFERROR(VLOOKUP(D42,'7月'!$H$3:$V$40,10,FALSE)&amp;"","")</f>
        <v/>
      </c>
      <c r="AL42" s="1241" t="str">
        <f>IFERROR(VLOOKUP(D42,'7月'!$H$3:$V$40,11,FALSE)&amp;"","")</f>
        <v/>
      </c>
      <c r="AM42" s="1241">
        <f>IFERROR(VLOOKUP(D42,'7月'!$H$3:$V$40,13,FALSE),0)</f>
        <v>0</v>
      </c>
      <c r="AN42" s="1242">
        <f t="shared" si="46"/>
        <v>0</v>
      </c>
      <c r="AO42" s="1240" t="str">
        <f>IFERROR(VLOOKUP(D42,'8月'!$H$3:$V$50,6,FALSE)&amp;"","")</f>
        <v/>
      </c>
      <c r="AP42" s="1241" t="str">
        <f>IFERROR(VLOOKUP(D42,'8月'!$H$3:$V$50,3,FALSE)&amp;"","")</f>
        <v/>
      </c>
      <c r="AQ42" s="1241" t="str">
        <f>IFERROR(VLOOKUP(D42,'8月'!$H$3:$V$50,7,FALSE)&amp;"","")</f>
        <v/>
      </c>
      <c r="AR42" s="1243" t="str">
        <f>IFERROR(VLOOKUP(D42,'8月'!$H$3:$V$50,9,FALSE)&amp;"","")</f>
        <v/>
      </c>
      <c r="AS42" s="1243" t="str">
        <f>IFERROR(VLOOKUP(D42,'8月'!$H$3:$V$50,10,FALSE)&amp;"","")</f>
        <v/>
      </c>
      <c r="AT42" s="1243" t="str">
        <f>IFERROR(VLOOKUP(D42,'8月'!$H$3:$V$50,11,FALSE)&amp;"","")</f>
        <v/>
      </c>
      <c r="AU42" s="1241">
        <f>IFERROR(VLOOKUP(D42,'8月'!$H$3:$V$50,14,FALSE),0)</f>
        <v>0</v>
      </c>
      <c r="AV42" s="1242">
        <f t="shared" si="47"/>
        <v>0</v>
      </c>
      <c r="AW42" s="1240" t="str">
        <f>IFERROR(VLOOKUP(D42,'9月'!$D$3:$V$47,6,FALSE)&amp;"","")</f>
        <v/>
      </c>
      <c r="AX42" s="1241" t="str">
        <f>IFERROR(VLOOKUP(D42,'9月'!$D$3:$V$47,3,FALSE)&amp;"","")</f>
        <v/>
      </c>
      <c r="AY42" s="1241" t="str">
        <f>IFERROR(VLOOKUP(D42,'9月'!$D$3:$V$47,7,FALSE)&amp;"","")</f>
        <v/>
      </c>
      <c r="AZ42" s="1241" t="str">
        <f>IFERROR(VLOOKUP(D42,'9月'!$D$3:$V$47,9,FALSE)&amp;"","")</f>
        <v/>
      </c>
      <c r="BA42" s="1243" t="str">
        <f>IFERROR(VLOOKUP(D42,'9月'!$D$3:$V$47,10,FALSE)&amp;"","")</f>
        <v/>
      </c>
      <c r="BB42" s="1243" t="str">
        <f>IFERROR(VLOOKUP(D42,'9月'!$D$3:$V$47,11,FALSE)&amp;"","")</f>
        <v/>
      </c>
      <c r="BC42" s="1241">
        <f>IFERROR(VLOOKUP(D42,'9月'!$H$3:$V$47,14,FALSE),0)</f>
        <v>0</v>
      </c>
      <c r="BD42" s="1242">
        <f t="shared" si="48"/>
        <v>0</v>
      </c>
      <c r="BE42" s="1240" t="str">
        <f>IFERROR(VLOOKUP(D42,'10月'!$H$3:$V$49,6,FALSE)&amp;"","")</f>
        <v/>
      </c>
      <c r="BF42" s="1241" t="str">
        <f>IFERROR(VLOOKUP(D42,'10月'!$H$3:$V$49,3,FALSE)&amp;"","")</f>
        <v/>
      </c>
      <c r="BG42" s="1241" t="str">
        <f>IFERROR(VLOOKUP(D42,'10月'!$H$3:$V$49,7,FALSE)&amp;"","")</f>
        <v/>
      </c>
      <c r="BH42" s="1241" t="str">
        <f>IFERROR(VLOOKUP(D42,'10月'!$H$3:$V$49,9,FALSE)&amp;"","")</f>
        <v/>
      </c>
      <c r="BI42" s="1243" t="str">
        <f>IFERROR(VLOOKUP(D42,'10月'!$H$3:$V$49,10,FALSE)&amp;"","")</f>
        <v/>
      </c>
      <c r="BJ42" s="1243" t="str">
        <f>IFERROR(VLOOKUP(D42,'10月'!$H$3:$V$49,11,FALSE)&amp;"","")</f>
        <v/>
      </c>
      <c r="BK42" s="1241">
        <f>IFERROR(VLOOKUP(D42,'10月'!$H$3:$V$49,14,FALSE),0)</f>
        <v>0</v>
      </c>
      <c r="BL42" s="1243">
        <f t="shared" si="49"/>
        <v>0</v>
      </c>
      <c r="BM42" s="1244"/>
      <c r="BN42" s="1245" t="s">
        <v>291</v>
      </c>
      <c r="BO42" s="1246" t="s">
        <v>291</v>
      </c>
      <c r="BP42" s="1246" t="s">
        <v>291</v>
      </c>
      <c r="BQ42" s="1246" t="s">
        <v>291</v>
      </c>
      <c r="BR42" s="1247" t="s">
        <v>291</v>
      </c>
      <c r="BS42" s="1245" t="s">
        <v>291</v>
      </c>
      <c r="BT42" s="1245" t="s">
        <v>291</v>
      </c>
      <c r="BU42" s="1248" t="str">
        <f t="shared" si="8"/>
        <v>-</v>
      </c>
      <c r="BV42" s="1249" t="str">
        <f t="shared" si="42"/>
        <v>-</v>
      </c>
      <c r="BW42" s="1250"/>
    </row>
    <row r="43" spans="1:77" s="21" customFormat="1" ht="19.5" customHeight="1">
      <c r="A43" s="36">
        <f t="shared" si="9"/>
        <v>40</v>
      </c>
      <c r="B43" s="421" t="s">
        <v>441</v>
      </c>
      <c r="C43" s="435" t="s">
        <v>496</v>
      </c>
      <c r="D43" s="423" t="s">
        <v>138</v>
      </c>
      <c r="E43" s="468" t="s">
        <v>60</v>
      </c>
      <c r="F43" s="465">
        <v>36</v>
      </c>
      <c r="G43" s="38"/>
      <c r="H43" s="44"/>
      <c r="I43" s="53" t="str">
        <f>IFERROR(VLOOKUP(D43,'4月修正'!$G$3:$S$53,7,FALSE),"")</f>
        <v/>
      </c>
      <c r="J43" s="38" t="str">
        <f>IFERROR(VLOOKUP(D43,'4月修正'!$G$3:$S$53,2,FALSE),"")</f>
        <v/>
      </c>
      <c r="K43" s="38" t="str">
        <f>IFERROR(VLOOKUP(D43,'4月修正'!$G$3:$S$53,8,FALSE)&amp;"","")</f>
        <v/>
      </c>
      <c r="L43" s="38" t="str">
        <f>IFERROR(VLOOKUP(D43,'4月修正'!$G$3:$Q$53,9,FALSE)&amp;"","")</f>
        <v/>
      </c>
      <c r="M43" s="38" t="str">
        <f>IFERROR(VLOOKUP(D43,'4月修正'!$G$3:$Q$53,10,FALSE)&amp;"","")</f>
        <v/>
      </c>
      <c r="N43" s="38" t="str">
        <f>IFERROR(VLOOKUP(D43,'4月修正'!$G$3:$Q$53,11,FALSE)&amp;"","")</f>
        <v/>
      </c>
      <c r="O43" s="38">
        <f>IFERROR(VLOOKUP(D43,'4月修正'!$G$3:$S$53,13,FALSE),0)</f>
        <v>0</v>
      </c>
      <c r="P43" s="445">
        <f t="shared" si="43"/>
        <v>0</v>
      </c>
      <c r="Q43" s="443" t="str">
        <f>IFERROR(VLOOKUP(D43,'5月'!$H$3:$W$51,7,FALSE)&amp;"","")</f>
        <v/>
      </c>
      <c r="R43" s="446" t="str">
        <f>IFERROR(VLOOKUP(D43,'5月'!$H$3:$W$51,3,FALSE)&amp;"","")</f>
        <v/>
      </c>
      <c r="S43" s="444" t="str">
        <f>IFERROR(VLOOKUP(D43,'5月'!$H$3:$W$51,8,FALSE)&amp;"","")</f>
        <v/>
      </c>
      <c r="T43" s="444" t="str">
        <f>IFERROR(VLOOKUP(D43,'5月'!$H$3:$W$51,10,FALSE)&amp;"","")</f>
        <v/>
      </c>
      <c r="U43" s="444" t="str">
        <f>IFERROR(VLOOKUP(D43,'5月'!$H$3:$W$51,11,FALSE)&amp;"","")</f>
        <v/>
      </c>
      <c r="V43" s="444" t="str">
        <f>IFERROR(VLOOKUP(D43,'5月'!$H$3:$W$51,12,FALSE)&amp;"","")</f>
        <v/>
      </c>
      <c r="W43" s="444">
        <f>IFERROR(VLOOKUP(D43,'5月'!$H$3:$W$51,14,FALSE),0)</f>
        <v>0</v>
      </c>
      <c r="X43" s="445">
        <f t="shared" si="44"/>
        <v>0</v>
      </c>
      <c r="Y43" s="447" t="str">
        <f>IFERROR(VLOOKUP(D43,'6月'!$H$3:$V$55,6,FALSE)&amp;"","")</f>
        <v>120</v>
      </c>
      <c r="Z43" s="222" t="str">
        <f>IFERROR(VLOOKUP(D43,'6月'!$H$3:$V$55,3,FALSE)&amp;"","")</f>
        <v>36</v>
      </c>
      <c r="AA43" s="222" t="str">
        <f>IFERROR(VLOOKUP(D43,'6月'!$H$3:$V$55,7,FALSE)&amp;"","")</f>
        <v>84</v>
      </c>
      <c r="AB43" s="222" t="str">
        <f>IFERROR(VLOOKUP(D43,'6月'!$H$3:$V$55,9,FALSE)&amp;"","")</f>
        <v/>
      </c>
      <c r="AC43" s="222" t="str">
        <f>IFERROR(VLOOKUP(D43,'6月'!$H$3:$V$55,10,FALSE)&amp;"","")</f>
        <v/>
      </c>
      <c r="AD43" s="222" t="str">
        <f>IFERROR(VLOOKUP(D43,'6月'!$H$3:$V$55,11,FALSE)&amp;"","")</f>
        <v/>
      </c>
      <c r="AE43" s="222">
        <f>IFERROR(VLOOKUP(D43,'6月'!$H$3:$V$55,13,FALSE),0)</f>
        <v>1</v>
      </c>
      <c r="AF43" s="448">
        <f t="shared" si="45"/>
        <v>1</v>
      </c>
      <c r="AG43" s="447" t="str">
        <f>IFERROR(VLOOKUP(D43,'7月'!$H$3:$V$40,6,FALSE)&amp;"","")</f>
        <v/>
      </c>
      <c r="AH43" s="222" t="str">
        <f>IFERROR(VLOOKUP(D43,'7月'!$H$3:$V$40,3,FALSE)&amp;"","")</f>
        <v/>
      </c>
      <c r="AI43" s="222" t="str">
        <f>IFERROR(VLOOKUP(D43,'7月'!$H$3:$V$40,7,FALSE)&amp;"","")</f>
        <v/>
      </c>
      <c r="AJ43" s="222" t="str">
        <f>IFERROR(VLOOKUP(D43,'7月'!$H$3:$V$40,9,FALSE)&amp;"","")</f>
        <v/>
      </c>
      <c r="AK43" s="222" t="str">
        <f>IFERROR(VLOOKUP(D43,'7月'!$H$3:$V$40,10,FALSE)&amp;"","")</f>
        <v/>
      </c>
      <c r="AL43" s="222" t="str">
        <f>IFERROR(VLOOKUP(D43,'7月'!$H$3:$V$40,11,FALSE)&amp;"","")</f>
        <v/>
      </c>
      <c r="AM43" s="222">
        <f>IFERROR(VLOOKUP(D43,'7月'!$H$3:$V$40,13,FALSE),0)</f>
        <v>0</v>
      </c>
      <c r="AN43" s="448">
        <f t="shared" si="46"/>
        <v>1</v>
      </c>
      <c r="AO43" s="447" t="str">
        <f>IFERROR(VLOOKUP(D43,'8月'!$H$3:$V$50,6,FALSE)&amp;"","")</f>
        <v>123</v>
      </c>
      <c r="AP43" s="222" t="str">
        <f>IFERROR(VLOOKUP(D43,'8月'!$H$3:$V$50,3,FALSE)&amp;"","")</f>
        <v>36</v>
      </c>
      <c r="AQ43" s="222" t="str">
        <f>IFERROR(VLOOKUP(D43,'8月'!$H$3:$V$50,7,FALSE)&amp;"","")</f>
        <v>87</v>
      </c>
      <c r="AR43" s="449" t="str">
        <f>IFERROR(VLOOKUP(D43,'8月'!$H$3:$V$50,9,FALSE)&amp;"","")</f>
        <v/>
      </c>
      <c r="AS43" s="449" t="str">
        <f>IFERROR(VLOOKUP(D43,'8月'!$H$3:$V$50,10,FALSE)&amp;"","")</f>
        <v/>
      </c>
      <c r="AT43" s="449" t="str">
        <f>IFERROR(VLOOKUP(D43,'8月'!$H$3:$V$50,11,FALSE)&amp;"","")</f>
        <v/>
      </c>
      <c r="AU43" s="222">
        <f>IFERROR(VLOOKUP(D43,'8月'!$H$3:$V$50,14,FALSE),0)</f>
        <v>1</v>
      </c>
      <c r="AV43" s="448">
        <f t="shared" si="47"/>
        <v>2</v>
      </c>
      <c r="AW43" s="447" t="str">
        <f>IFERROR(VLOOKUP(D43,'9月'!$H$3:$V$47,6,FALSE)&amp;"","")</f>
        <v/>
      </c>
      <c r="AX43" s="222" t="str">
        <f>IFERROR(VLOOKUP(D43,'9月'!$H$3:$V$47,3,FALSE)&amp;"","")</f>
        <v/>
      </c>
      <c r="AY43" s="222" t="str">
        <f>IFERROR(VLOOKUP(D43,'9月'!$H$3:$V$47,7,FALSE)&amp;"","")</f>
        <v/>
      </c>
      <c r="AZ43" s="222" t="str">
        <f>IFERROR(VLOOKUP(D43,'9月'!$H$3:$V$47,9,FALSE)&amp;"","")</f>
        <v/>
      </c>
      <c r="BA43" s="449" t="str">
        <f>IFERROR(VLOOKUP(D43,'9月'!$H$3:$V$47,10,FALSE)&amp;"","")</f>
        <v/>
      </c>
      <c r="BB43" s="449" t="str">
        <f>IFERROR(VLOOKUP(D43,'9月'!$H$3:$V$47,11,FALSE)&amp;"","")</f>
        <v/>
      </c>
      <c r="BC43" s="222">
        <f>IFERROR(VLOOKUP(D43,'9月'!$H$3:$V$47,14,FALSE),0)</f>
        <v>0</v>
      </c>
      <c r="BD43" s="448">
        <f t="shared" si="48"/>
        <v>2</v>
      </c>
      <c r="BE43" s="447" t="str">
        <f>IFERROR(VLOOKUP(D43,'10月'!$H$3:$V$49,6,FALSE)&amp;"","")</f>
        <v/>
      </c>
      <c r="BF43" s="222" t="str">
        <f>IFERROR(VLOOKUP(D43,'10月'!$H$3:$V$49,3,FALSE)&amp;"","")</f>
        <v/>
      </c>
      <c r="BG43" s="222" t="str">
        <f>IFERROR(VLOOKUP(D43,'10月'!$H$3:$V$49,7,FALSE)&amp;"","")</f>
        <v/>
      </c>
      <c r="BH43" s="222" t="str">
        <f>IFERROR(VLOOKUP(D43,'10月'!$H$3:$V$49,9,FALSE)&amp;"","")</f>
        <v/>
      </c>
      <c r="BI43" s="449" t="str">
        <f>IFERROR(VLOOKUP(D43,'10月'!$H$3:$V$49,10,FALSE)&amp;"","")</f>
        <v/>
      </c>
      <c r="BJ43" s="449" t="str">
        <f>IFERROR(VLOOKUP(D43,'10月'!$H$3:$V$49,11,FALSE)&amp;"","")</f>
        <v/>
      </c>
      <c r="BK43" s="222">
        <f>IFERROR(VLOOKUP(D43,'10月'!$H$3:$V$49,14,FALSE),0)</f>
        <v>0</v>
      </c>
      <c r="BL43" s="449">
        <f t="shared" si="49"/>
        <v>2</v>
      </c>
      <c r="BM43" s="450"/>
      <c r="BN43" s="230" t="s">
        <v>291</v>
      </c>
      <c r="BO43" s="934" t="s">
        <v>291</v>
      </c>
      <c r="BP43" s="934">
        <v>120</v>
      </c>
      <c r="BQ43" s="934" t="s">
        <v>291</v>
      </c>
      <c r="BR43" s="230">
        <v>123</v>
      </c>
      <c r="BS43" s="230" t="s">
        <v>291</v>
      </c>
      <c r="BT43" s="230" t="s">
        <v>291</v>
      </c>
      <c r="BU43" s="243">
        <f t="shared" si="8"/>
        <v>121.5</v>
      </c>
      <c r="BV43" s="39">
        <f t="shared" si="42"/>
        <v>36</v>
      </c>
      <c r="BW43" s="239"/>
    </row>
    <row r="44" spans="1:77" s="21" customFormat="1" ht="19.5" customHeight="1">
      <c r="A44" s="36">
        <f t="shared" si="9"/>
        <v>41</v>
      </c>
      <c r="B44" s="421" t="s">
        <v>410</v>
      </c>
      <c r="C44" s="435" t="s">
        <v>126</v>
      </c>
      <c r="D44" s="423" t="s">
        <v>635</v>
      </c>
      <c r="E44" s="468" t="s">
        <v>60</v>
      </c>
      <c r="F44" s="465">
        <v>31</v>
      </c>
      <c r="G44" s="38" t="s">
        <v>713</v>
      </c>
      <c r="H44" s="44"/>
      <c r="I44" s="53">
        <f>IFERROR(VLOOKUP(D44,'4月修正'!$G$3:$S$53,7,FALSE),"")</f>
        <v>103</v>
      </c>
      <c r="J44" s="38">
        <f>IFERROR(VLOOKUP(D44,'4月修正'!$G$3:$S$53,2,FALSE),"")</f>
        <v>31</v>
      </c>
      <c r="K44" s="38" t="str">
        <f>IFERROR(VLOOKUP(D44,'4月修正'!$G$3:$S$53,8,FALSE)&amp;"","")</f>
        <v>72</v>
      </c>
      <c r="L44" s="38" t="str">
        <f>IFERROR(VLOOKUP(D44,'4月修正'!$G$3:$Q$53,9,FALSE)&amp;"","")</f>
        <v>3,11</v>
      </c>
      <c r="M44" s="38" t="str">
        <f>IFERROR(VLOOKUP(D44,'4月修正'!$G$3:$Q$53,10,FALSE)&amp;"","")</f>
        <v>3</v>
      </c>
      <c r="N44" s="38" t="str">
        <f>IFERROR(VLOOKUP(D44,'4月修正'!$G$3:$Q$53,11,FALSE)&amp;"","")</f>
        <v/>
      </c>
      <c r="O44" s="38">
        <f>IFERROR(VLOOKUP(D44,'4月修正'!$G$3:$S$53,13,FALSE),0)</f>
        <v>6</v>
      </c>
      <c r="P44" s="445">
        <f t="shared" si="43"/>
        <v>6</v>
      </c>
      <c r="Q44" s="443" t="str">
        <f>IFERROR(VLOOKUP(D44,'5月'!$H$3:$W$51,7,FALSE)&amp;"","")</f>
        <v>119</v>
      </c>
      <c r="R44" s="446" t="str">
        <f>IFERROR(VLOOKUP(D44,'5月'!$H$3:$W$51,3,FALSE)&amp;"","")</f>
        <v>31</v>
      </c>
      <c r="S44" s="444" t="str">
        <f>IFERROR(VLOOKUP(D44,'5月'!$H$3:$W$51,8,FALSE)&amp;"","")</f>
        <v>88</v>
      </c>
      <c r="T44" s="444" t="str">
        <f>IFERROR(VLOOKUP(D44,'5月'!$H$3:$W$51,10,FALSE)&amp;"","")</f>
        <v/>
      </c>
      <c r="U44" s="444" t="str">
        <f>IFERROR(VLOOKUP(D44,'5月'!$H$3:$W$51,11,FALSE)&amp;"","")</f>
        <v/>
      </c>
      <c r="V44" s="444" t="str">
        <f>IFERROR(VLOOKUP(D44,'5月'!$H$3:$W$51,12,FALSE)&amp;"","")</f>
        <v/>
      </c>
      <c r="W44" s="444">
        <f>IFERROR(VLOOKUP(D44,'5月'!$H$3:$W$51,14,FALSE),0)</f>
        <v>1</v>
      </c>
      <c r="X44" s="445">
        <f t="shared" si="44"/>
        <v>7</v>
      </c>
      <c r="Y44" s="447" t="str">
        <f>IFERROR(VLOOKUP(D44,'6月'!$H$3:$V$55,6,FALSE)&amp;"","")</f>
        <v>127</v>
      </c>
      <c r="Z44" s="222" t="str">
        <f>IFERROR(VLOOKUP(D44,'6月'!$H$3:$V$55,3,FALSE)&amp;"","")</f>
        <v>31</v>
      </c>
      <c r="AA44" s="222" t="str">
        <f>IFERROR(VLOOKUP(D44,'6月'!$H$3:$V$55,7,FALSE)&amp;"","")</f>
        <v>96</v>
      </c>
      <c r="AB44" s="222" t="str">
        <f>IFERROR(VLOOKUP(D44,'6月'!$H$3:$V$55,9,FALSE)&amp;"","")</f>
        <v/>
      </c>
      <c r="AC44" s="222" t="str">
        <f>IFERROR(VLOOKUP(D44,'6月'!$H$3:$V$55,10,FALSE)&amp;"","")</f>
        <v/>
      </c>
      <c r="AD44" s="222" t="str">
        <f>IFERROR(VLOOKUP(D44,'6月'!$H$3:$V$55,11,FALSE)&amp;"","")</f>
        <v/>
      </c>
      <c r="AE44" s="222">
        <f>IFERROR(VLOOKUP(D44,'6月'!$H$3:$V$55,13,FALSE),0)</f>
        <v>1</v>
      </c>
      <c r="AF44" s="448">
        <f t="shared" si="45"/>
        <v>8</v>
      </c>
      <c r="AG44" s="447" t="str">
        <f>IFERROR(VLOOKUP(D44,'7月'!$H$3:$V$40,6,FALSE)&amp;"","")</f>
        <v>104</v>
      </c>
      <c r="AH44" s="222" t="str">
        <f>IFERROR(VLOOKUP(D44,'7月'!$H$3:$V$40,3,FALSE)&amp;"","")</f>
        <v>33</v>
      </c>
      <c r="AI44" s="222" t="str">
        <f>IFERROR(VLOOKUP(D44,'7月'!$H$3:$V$40,7,FALSE)&amp;"","")</f>
        <v>71</v>
      </c>
      <c r="AJ44" s="222" t="str">
        <f>IFERROR(VLOOKUP(D44,'7月'!$H$3:$V$40,9,FALSE)&amp;"","")</f>
        <v/>
      </c>
      <c r="AK44" s="222" t="str">
        <f>IFERROR(VLOOKUP(D44,'7月'!$H$3:$V$40,10,FALSE)&amp;"","")</f>
        <v/>
      </c>
      <c r="AL44" s="222" t="str">
        <f>IFERROR(VLOOKUP(D44,'7月'!$H$3:$V$40,11,FALSE)&amp;"","")</f>
        <v/>
      </c>
      <c r="AM44" s="222">
        <f>IFERROR(VLOOKUP(D44,'7月'!$H$3:$V$40,13,FALSE),0)</f>
        <v>10</v>
      </c>
      <c r="AN44" s="448">
        <f t="shared" si="46"/>
        <v>18</v>
      </c>
      <c r="AO44" s="447" t="str">
        <f>IFERROR(VLOOKUP(D44,'8月'!$H$3:$V$50,6,FALSE)&amp;"","")</f>
        <v>119</v>
      </c>
      <c r="AP44" s="222" t="str">
        <f>IFERROR(VLOOKUP(D44,'8月'!$H$3:$V$50,3,FALSE)&amp;"","")</f>
        <v>33</v>
      </c>
      <c r="AQ44" s="222" t="str">
        <f>IFERROR(VLOOKUP(D44,'8月'!$H$3:$V$50,7,FALSE)&amp;"","")</f>
        <v>86</v>
      </c>
      <c r="AR44" s="449" t="str">
        <f>IFERROR(VLOOKUP(D44,'8月'!$H$3:$V$50,9,FALSE)&amp;"","")</f>
        <v/>
      </c>
      <c r="AS44" s="449" t="str">
        <f>IFERROR(VLOOKUP(D44,'8月'!$H$3:$V$50,10,FALSE)&amp;"","")</f>
        <v/>
      </c>
      <c r="AT44" s="449" t="str">
        <f>IFERROR(VLOOKUP(D44,'8月'!$H$3:$V$50,11,FALSE)&amp;"","")</f>
        <v/>
      </c>
      <c r="AU44" s="222">
        <f>IFERROR(VLOOKUP(D44,'8月'!$H$3:$V$50,14,FALSE),0)</f>
        <v>1</v>
      </c>
      <c r="AV44" s="448">
        <f t="shared" si="47"/>
        <v>19</v>
      </c>
      <c r="AW44" s="447" t="str">
        <f>IFERROR(VLOOKUP(D44,'9月'!$H$3:$V$47,6,FALSE)&amp;"","")</f>
        <v>109</v>
      </c>
      <c r="AX44" s="222" t="str">
        <f>IFERROR(VLOOKUP(D44,'9月'!$H$3:$V$47,3,FALSE)&amp;"","")</f>
        <v>33</v>
      </c>
      <c r="AY44" s="222" t="str">
        <f>IFERROR(VLOOKUP(D44,'9月'!$H$3:$V$47,7,FALSE)&amp;"","")</f>
        <v>76</v>
      </c>
      <c r="AZ44" s="222" t="str">
        <f>IFERROR(VLOOKUP(D44,'9月'!$H$3:$V$47,9,FALSE)&amp;"","")</f>
        <v/>
      </c>
      <c r="BA44" s="449" t="str">
        <f>IFERROR(VLOOKUP(D44,'9月'!$H$3:$V$47,10,FALSE)&amp;"","")</f>
        <v/>
      </c>
      <c r="BB44" s="449" t="str">
        <f>IFERROR(VLOOKUP(D44,'9月'!$H$3:$V$47,11,FALSE)&amp;"","")</f>
        <v/>
      </c>
      <c r="BC44" s="222">
        <f>IFERROR(VLOOKUP(D44,'9月'!$H$3:$V$47,14,FALSE),0)</f>
        <v>2</v>
      </c>
      <c r="BD44" s="448">
        <f t="shared" si="48"/>
        <v>21</v>
      </c>
      <c r="BE44" s="447" t="str">
        <f>IFERROR(VLOOKUP(D44,'10月'!$H$3:$V$49,6,FALSE)&amp;"","")</f>
        <v>110</v>
      </c>
      <c r="BF44" s="222" t="str">
        <f>IFERROR(VLOOKUP(D44,'10月'!$H$3:$V$49,3,FALSE)&amp;"","")</f>
        <v>33</v>
      </c>
      <c r="BG44" s="222" t="str">
        <f>IFERROR(VLOOKUP(D44,'10月'!$H$3:$V$49,7,FALSE)&amp;"","")</f>
        <v>77</v>
      </c>
      <c r="BH44" s="222" t="str">
        <f>IFERROR(VLOOKUP(D44,'10月'!$H$3:$V$49,9,FALSE)&amp;"","")</f>
        <v/>
      </c>
      <c r="BI44" s="449" t="str">
        <f>IFERROR(VLOOKUP(D44,'10月'!$H$3:$V$49,10,FALSE)&amp;"","")</f>
        <v/>
      </c>
      <c r="BJ44" s="449" t="str">
        <f>IFERROR(VLOOKUP(D44,'10月'!$H$3:$V$49,11,FALSE)&amp;"","")</f>
        <v/>
      </c>
      <c r="BK44" s="222">
        <f>IFERROR(VLOOKUP(D44,'10月'!$H$3:$V$49,14,FALSE),0)</f>
        <v>7</v>
      </c>
      <c r="BL44" s="449">
        <f t="shared" si="49"/>
        <v>28</v>
      </c>
      <c r="BM44" s="647"/>
      <c r="BN44" s="230">
        <v>103</v>
      </c>
      <c r="BO44" s="934">
        <v>119</v>
      </c>
      <c r="BP44" s="934">
        <v>127</v>
      </c>
      <c r="BQ44" s="934">
        <v>104</v>
      </c>
      <c r="BR44" s="230">
        <v>119</v>
      </c>
      <c r="BS44" s="230">
        <v>109</v>
      </c>
      <c r="BT44" s="1487">
        <v>110</v>
      </c>
      <c r="BU44" s="243">
        <f>IFERROR(AVERAGE(BN44,BO44,BP44,BQ44,BR44,BS44,BT44),"-")</f>
        <v>113</v>
      </c>
      <c r="BV44" s="39">
        <f t="shared" si="42"/>
        <v>32.800000000000004</v>
      </c>
      <c r="BW44" s="239"/>
    </row>
    <row r="45" spans="1:77" s="21" customFormat="1" ht="19.5" customHeight="1">
      <c r="A45" s="36">
        <f t="shared" si="9"/>
        <v>42</v>
      </c>
      <c r="B45" s="421" t="s">
        <v>455</v>
      </c>
      <c r="C45" s="435" t="s">
        <v>350</v>
      </c>
      <c r="D45" s="423" t="s">
        <v>636</v>
      </c>
      <c r="E45" s="468" t="s">
        <v>60</v>
      </c>
      <c r="F45" s="465" t="s">
        <v>839</v>
      </c>
      <c r="G45" s="38" t="s">
        <v>714</v>
      </c>
      <c r="H45" s="44"/>
      <c r="I45" s="53">
        <f>IFERROR(VLOOKUP(D45,'4月修正'!$G$3:$S$53,7,FALSE),"")</f>
        <v>119</v>
      </c>
      <c r="J45" s="38" t="str">
        <f>IFERROR(VLOOKUP(D45,'4月修正'!$G$3:$S$53,2,FALSE),"")</f>
        <v>New-1</v>
      </c>
      <c r="K45" s="38" t="str">
        <f>IFERROR(VLOOKUP(D45,'4月修正'!$G$3:$S$53,8,FALSE)&amp;"","")</f>
        <v/>
      </c>
      <c r="L45" s="38" t="str">
        <f>IFERROR(VLOOKUP(D45,'4月修正'!$G$3:$Q$53,9,FALSE)&amp;"","")</f>
        <v/>
      </c>
      <c r="M45" s="38" t="str">
        <f>IFERROR(VLOOKUP(D45,'4月修正'!$G$3:$Q$53,10,FALSE)&amp;"","")</f>
        <v/>
      </c>
      <c r="N45" s="38" t="str">
        <f>IFERROR(VLOOKUP(D45,'4月修正'!$G$3:$Q$53,11,FALSE)&amp;"","")</f>
        <v/>
      </c>
      <c r="O45" s="38">
        <f>IFERROR(VLOOKUP(D45,'4月修正'!$G$3:$S$53,13,FALSE),0)</f>
        <v>1</v>
      </c>
      <c r="P45" s="445">
        <f t="shared" si="43"/>
        <v>1</v>
      </c>
      <c r="Q45" s="443" t="str">
        <f>IFERROR(VLOOKUP(D45,'5月'!$H$3:$W$51,7,FALSE)&amp;"","")</f>
        <v>123</v>
      </c>
      <c r="R45" s="446" t="str">
        <f>IFERROR(VLOOKUP(D45,'5月'!$H$3:$W$51,3,FALSE)&amp;"","")</f>
        <v>New-2</v>
      </c>
      <c r="S45" s="444" t="str">
        <f>IFERROR(VLOOKUP(D45,'5月'!$H$3:$W$51,8,FALSE)&amp;"","")</f>
        <v/>
      </c>
      <c r="T45" s="444" t="str">
        <f>IFERROR(VLOOKUP(D45,'5月'!$H$3:$W$51,10,FALSE)&amp;"","")</f>
        <v/>
      </c>
      <c r="U45" s="444" t="str">
        <f>IFERROR(VLOOKUP(D45,'5月'!$H$3:$W$51,11,FALSE)&amp;"","")</f>
        <v/>
      </c>
      <c r="V45" s="444" t="str">
        <f>IFERROR(VLOOKUP(D45,'5月'!$H$3:$W$51,12,FALSE)&amp;"","")</f>
        <v/>
      </c>
      <c r="W45" s="444">
        <f>IFERROR(VLOOKUP(D45,'5月'!$H$3:$W$51,14,FALSE),0)</f>
        <v>1</v>
      </c>
      <c r="X45" s="445">
        <f t="shared" si="44"/>
        <v>2</v>
      </c>
      <c r="Y45" s="447" t="str">
        <f>IFERROR(VLOOKUP(D45,'6月'!$H$3:$V$55,6,FALSE)&amp;"","")</f>
        <v>105</v>
      </c>
      <c r="Z45" s="222" t="str">
        <f>IFERROR(VLOOKUP(D45,'6月'!$H$3:$V$55,3,FALSE)&amp;"","")</f>
        <v>32</v>
      </c>
      <c r="AA45" s="222" t="str">
        <f>IFERROR(VLOOKUP(D45,'6月'!$H$3:$V$55,7,FALSE)&amp;"","")</f>
        <v>73</v>
      </c>
      <c r="AB45" s="222" t="str">
        <f>IFERROR(VLOOKUP(D45,'6月'!$H$3:$V$55,9,FALSE)&amp;"","")</f>
        <v/>
      </c>
      <c r="AC45" s="222" t="str">
        <f>IFERROR(VLOOKUP(D45,'6月'!$H$3:$V$55,10,FALSE)&amp;"","")</f>
        <v/>
      </c>
      <c r="AD45" s="222" t="str">
        <f>IFERROR(VLOOKUP(D45,'6月'!$H$3:$V$55,11,FALSE)&amp;"","")</f>
        <v/>
      </c>
      <c r="AE45" s="222">
        <f>IFERROR(VLOOKUP(D45,'6月'!$H$3:$V$55,13,FALSE),0)</f>
        <v>5</v>
      </c>
      <c r="AF45" s="448">
        <f t="shared" si="45"/>
        <v>7</v>
      </c>
      <c r="AG45" s="447" t="str">
        <f>IFERROR(VLOOKUP(D45,'7月'!$H$3:$V$40,6,FALSE)&amp;"","")</f>
        <v/>
      </c>
      <c r="AH45" s="222" t="str">
        <f>IFERROR(VLOOKUP(D45,'7月'!$H$3:$V$40,3,FALSE)&amp;"","")</f>
        <v/>
      </c>
      <c r="AI45" s="222" t="str">
        <f>IFERROR(VLOOKUP(D45,'7月'!$H$3:$V$40,7,FALSE)&amp;"","")</f>
        <v/>
      </c>
      <c r="AJ45" s="222" t="str">
        <f>IFERROR(VLOOKUP(D45,'7月'!$H$3:$V$40,9,FALSE)&amp;"","")</f>
        <v/>
      </c>
      <c r="AK45" s="222" t="str">
        <f>IFERROR(VLOOKUP(D45,'7月'!$H$3:$V$40,10,FALSE)&amp;"","")</f>
        <v/>
      </c>
      <c r="AL45" s="222" t="str">
        <f>IFERROR(VLOOKUP(D45,'7月'!$H$3:$V$40,11,FALSE)&amp;"","")</f>
        <v/>
      </c>
      <c r="AM45" s="222">
        <f>IFERROR(VLOOKUP(D45,'7月'!$H$3:$V$40,13,FALSE),0)</f>
        <v>0</v>
      </c>
      <c r="AN45" s="448">
        <f t="shared" si="46"/>
        <v>7</v>
      </c>
      <c r="AO45" s="447" t="str">
        <f>IFERROR(VLOOKUP(D45,'8月'!$H$3:$V$50,6,FALSE)&amp;"","")</f>
        <v>102</v>
      </c>
      <c r="AP45" s="222" t="str">
        <f>IFERROR(VLOOKUP(D45,'8月'!$H$3:$V$50,3,FALSE)&amp;"","")</f>
        <v>32</v>
      </c>
      <c r="AQ45" s="222" t="str">
        <f>IFERROR(VLOOKUP(D45,'8月'!$H$3:$V$50,7,FALSE)&amp;"","")</f>
        <v>70</v>
      </c>
      <c r="AR45" s="449" t="str">
        <f>IFERROR(VLOOKUP(D45,'8月'!$H$3:$V$50,9,FALSE)&amp;"","")</f>
        <v/>
      </c>
      <c r="AS45" s="449" t="str">
        <f>IFERROR(VLOOKUP(D45,'8月'!$H$3:$V$50,10,FALSE)&amp;"","")</f>
        <v>6</v>
      </c>
      <c r="AT45" s="449" t="str">
        <f>IFERROR(VLOOKUP(D45,'8月'!$H$3:$V$50,11,FALSE)&amp;"","")</f>
        <v/>
      </c>
      <c r="AU45" s="222">
        <f>IFERROR(VLOOKUP(D45,'8月'!$H$3:$V$50,14,FALSE),0)</f>
        <v>12</v>
      </c>
      <c r="AV45" s="448">
        <f t="shared" si="47"/>
        <v>19</v>
      </c>
      <c r="AW45" s="447" t="str">
        <f>IFERROR(VLOOKUP(D45,'9月'!$H$3:$V$47,6,FALSE)&amp;"","")</f>
        <v>114</v>
      </c>
      <c r="AX45" s="222" t="str">
        <f>IFERROR(VLOOKUP(D45,'9月'!$H$3:$V$47,3,FALSE)&amp;"","")</f>
        <v>32</v>
      </c>
      <c r="AY45" s="222" t="str">
        <f>IFERROR(VLOOKUP(D45,'9月'!$H$3:$V$47,7,FALSE)&amp;"","")</f>
        <v>82</v>
      </c>
      <c r="AZ45" s="222" t="str">
        <f>IFERROR(VLOOKUP(D45,'9月'!$H$3:$V$47,9,FALSE)&amp;"","")</f>
        <v/>
      </c>
      <c r="BA45" s="449" t="str">
        <f>IFERROR(VLOOKUP(D45,'9月'!$H$3:$V$47,10,FALSE)&amp;"","")</f>
        <v/>
      </c>
      <c r="BB45" s="449" t="str">
        <f>IFERROR(VLOOKUP(D45,'9月'!$H$3:$V$47,11,FALSE)&amp;"","")</f>
        <v/>
      </c>
      <c r="BC45" s="222">
        <f>IFERROR(VLOOKUP(D45,'9月'!$H$3:$V$47,14,FALSE),0)</f>
        <v>1</v>
      </c>
      <c r="BD45" s="448">
        <f t="shared" si="48"/>
        <v>20</v>
      </c>
      <c r="BE45" s="447" t="str">
        <f>IFERROR(VLOOKUP(D45,'10月'!$H$3:$V$49,6,FALSE)&amp;"","")</f>
        <v>113</v>
      </c>
      <c r="BF45" s="222" t="str">
        <f>IFERROR(VLOOKUP(D45,'10月'!$H$3:$V$49,3,FALSE)&amp;"","")</f>
        <v>32</v>
      </c>
      <c r="BG45" s="222" t="str">
        <f>IFERROR(VLOOKUP(D45,'10月'!$H$3:$V$49,7,FALSE)&amp;"","")</f>
        <v>81</v>
      </c>
      <c r="BH45" s="222" t="str">
        <f>IFERROR(VLOOKUP(D45,'10月'!$H$3:$V$49,9,FALSE)&amp;"","")</f>
        <v/>
      </c>
      <c r="BI45" s="449" t="str">
        <f>IFERROR(VLOOKUP(D45,'10月'!$H$3:$V$49,10,FALSE)&amp;"","")</f>
        <v/>
      </c>
      <c r="BJ45" s="449" t="str">
        <f>IFERROR(VLOOKUP(D45,'10月'!$H$3:$V$49,11,FALSE)&amp;"","")</f>
        <v/>
      </c>
      <c r="BK45" s="222">
        <f>IFERROR(VLOOKUP(D45,'10月'!$H$3:$V$49,14,FALSE),0)</f>
        <v>1</v>
      </c>
      <c r="BL45" s="449">
        <f t="shared" si="49"/>
        <v>21</v>
      </c>
      <c r="BM45" s="647"/>
      <c r="BN45" s="230">
        <v>119</v>
      </c>
      <c r="BO45" s="934">
        <v>123</v>
      </c>
      <c r="BP45" s="934">
        <v>105</v>
      </c>
      <c r="BQ45" s="934" t="s">
        <v>291</v>
      </c>
      <c r="BR45" s="230">
        <v>102</v>
      </c>
      <c r="BS45" s="230">
        <v>114</v>
      </c>
      <c r="BT45" s="1487">
        <v>113</v>
      </c>
      <c r="BU45" s="243">
        <f>IFERROR(AVERAGE(BN45,BO45,BP45,BQ45,BR45,BS45,BT45),"-")</f>
        <v>112.66666666666667</v>
      </c>
      <c r="BV45" s="39">
        <f t="shared" si="42"/>
        <v>32.533333333333339</v>
      </c>
      <c r="BW45" s="239"/>
    </row>
    <row r="46" spans="1:77" s="21" customFormat="1" ht="19.5" customHeight="1">
      <c r="A46" s="36">
        <f t="shared" si="9"/>
        <v>43</v>
      </c>
      <c r="B46" s="421" t="s">
        <v>442</v>
      </c>
      <c r="C46" s="435" t="s">
        <v>497</v>
      </c>
      <c r="D46" s="423" t="s">
        <v>637</v>
      </c>
      <c r="E46" s="468" t="s">
        <v>60</v>
      </c>
      <c r="F46" s="465" t="s">
        <v>839</v>
      </c>
      <c r="G46" s="38" t="s">
        <v>715</v>
      </c>
      <c r="H46" s="645"/>
      <c r="I46" s="53">
        <f>IFERROR(VLOOKUP(D46,'4月修正'!$G$3:$S$53,7,FALSE),"")</f>
        <v>103</v>
      </c>
      <c r="J46" s="38" t="str">
        <f>IFERROR(VLOOKUP(D46,'4月修正'!$G$3:$S$53,2,FALSE),"")</f>
        <v>New-1</v>
      </c>
      <c r="K46" s="38" t="str">
        <f>IFERROR(VLOOKUP(D46,'4月修正'!$G$3:$S$53,8,FALSE)&amp;"","")</f>
        <v/>
      </c>
      <c r="L46" s="38" t="str">
        <f>IFERROR(VLOOKUP(D46,'4月修正'!$G$3:$Q$53,9,FALSE)&amp;"","")</f>
        <v/>
      </c>
      <c r="M46" s="38" t="str">
        <f>IFERROR(VLOOKUP(D46,'4月修正'!$G$3:$Q$53,10,FALSE)&amp;"","")</f>
        <v/>
      </c>
      <c r="N46" s="38" t="str">
        <f>IFERROR(VLOOKUP(D46,'4月修正'!$G$3:$Q$53,11,FALSE)&amp;"","")</f>
        <v/>
      </c>
      <c r="O46" s="38">
        <f>IFERROR(VLOOKUP(D46,'4月修正'!$G$3:$S$53,13,FALSE),0)</f>
        <v>1</v>
      </c>
      <c r="P46" s="445">
        <f t="shared" si="43"/>
        <v>1</v>
      </c>
      <c r="Q46" s="443" t="str">
        <f>IFERROR(VLOOKUP(D46,'5月'!$H$3:$W$51,7,FALSE)&amp;"","")</f>
        <v/>
      </c>
      <c r="R46" s="446" t="str">
        <f>IFERROR(VLOOKUP(D46,'5月'!$H$3:$W$51,3,FALSE)&amp;"","")</f>
        <v/>
      </c>
      <c r="S46" s="444" t="str">
        <f>IFERROR(VLOOKUP(D46,'5月'!$H$3:$W$51,8,FALSE)&amp;"","")</f>
        <v/>
      </c>
      <c r="T46" s="444" t="str">
        <f>IFERROR(VLOOKUP(D46,'5月'!$H$3:$W$51,10,FALSE)&amp;"","")</f>
        <v/>
      </c>
      <c r="U46" s="444" t="str">
        <f>IFERROR(VLOOKUP(D46,'5月'!$H$3:$W$51,11,FALSE)&amp;"","")</f>
        <v/>
      </c>
      <c r="V46" s="444" t="str">
        <f>IFERROR(VLOOKUP(D46,'5月'!$H$3:$W$51,12,FALSE)&amp;"","")</f>
        <v/>
      </c>
      <c r="W46" s="444">
        <f>IFERROR(VLOOKUP(D46,'5月'!$H$3:$W$51,14,FALSE),0)</f>
        <v>0</v>
      </c>
      <c r="X46" s="445">
        <f t="shared" si="44"/>
        <v>1</v>
      </c>
      <c r="Y46" s="447" t="str">
        <f>IFERROR(VLOOKUP(D46,'6月'!$H$3:$V$55,6,FALSE)&amp;"","")</f>
        <v>107</v>
      </c>
      <c r="Z46" s="222" t="str">
        <f>IFERROR(VLOOKUP(D46,'6月'!$H$3:$V$55,3,FALSE)&amp;"","")</f>
        <v>New-2</v>
      </c>
      <c r="AA46" s="222" t="str">
        <f>IFERROR(VLOOKUP(D46,'6月'!$H$3:$V$55,7,FALSE)&amp;"","")</f>
        <v/>
      </c>
      <c r="AB46" s="222" t="str">
        <f>IFERROR(VLOOKUP(D46,'6月'!$H$3:$V$55,9,FALSE)&amp;"","")</f>
        <v/>
      </c>
      <c r="AC46" s="222" t="str">
        <f>IFERROR(VLOOKUP(D46,'6月'!$H$3:$V$55,10,FALSE)&amp;"","")</f>
        <v/>
      </c>
      <c r="AD46" s="222" t="str">
        <f>IFERROR(VLOOKUP(D46,'6月'!$H$3:$V$55,11,FALSE)&amp;"","")</f>
        <v/>
      </c>
      <c r="AE46" s="222">
        <f>IFERROR(VLOOKUP(D46,'6月'!$H$3:$V$55,13,FALSE),0)</f>
        <v>1</v>
      </c>
      <c r="AF46" s="448">
        <f t="shared" si="45"/>
        <v>2</v>
      </c>
      <c r="AG46" s="447" t="str">
        <f>IFERROR(VLOOKUP(D46,'7月'!$H$3:$V$40,6,FALSE)&amp;"","")</f>
        <v>100</v>
      </c>
      <c r="AH46" s="222" t="str">
        <f>IFERROR(VLOOKUP(D46,'7月'!$H$3:$V$40,3,FALSE)&amp;"","")</f>
        <v>21</v>
      </c>
      <c r="AI46" s="222" t="str">
        <f>IFERROR(VLOOKUP(D46,'7月'!$H$3:$V$40,7,FALSE)&amp;"","")</f>
        <v>79</v>
      </c>
      <c r="AJ46" s="222" t="str">
        <f>IFERROR(VLOOKUP(D46,'7月'!$H$3:$V$40,9,FALSE)&amp;"","")</f>
        <v/>
      </c>
      <c r="AK46" s="222" t="str">
        <f>IFERROR(VLOOKUP(D46,'7月'!$H$3:$V$40,10,FALSE)&amp;"","")</f>
        <v/>
      </c>
      <c r="AL46" s="222" t="str">
        <f>IFERROR(VLOOKUP(D46,'7月'!$H$3:$V$40,11,FALSE)&amp;"","")</f>
        <v/>
      </c>
      <c r="AM46" s="222">
        <f>IFERROR(VLOOKUP(D46,'7月'!$H$3:$V$40,13,FALSE),0)</f>
        <v>1</v>
      </c>
      <c r="AN46" s="448">
        <f t="shared" si="46"/>
        <v>3</v>
      </c>
      <c r="AO46" s="447" t="str">
        <f>IFERROR(VLOOKUP(D46,'8月'!$H$3:$V$50,6,FALSE)&amp;"","")</f>
        <v>99</v>
      </c>
      <c r="AP46" s="222" t="str">
        <f>IFERROR(VLOOKUP(D46,'8月'!$H$3:$V$50,3,FALSE)&amp;"","")</f>
        <v>21</v>
      </c>
      <c r="AQ46" s="222" t="str">
        <f>IFERROR(VLOOKUP(D46,'8月'!$H$3:$V$50,7,FALSE)&amp;"","")</f>
        <v>78</v>
      </c>
      <c r="AR46" s="449" t="str">
        <f>IFERROR(VLOOKUP(D46,'8月'!$H$3:$V$50,9,FALSE)&amp;"","")</f>
        <v/>
      </c>
      <c r="AS46" s="449" t="str">
        <f>IFERROR(VLOOKUP(D46,'8月'!$H$3:$V$50,10,FALSE)&amp;"","")</f>
        <v/>
      </c>
      <c r="AT46" s="449" t="str">
        <f>IFERROR(VLOOKUP(D46,'8月'!$H$3:$V$50,11,FALSE)&amp;"","")</f>
        <v/>
      </c>
      <c r="AU46" s="222">
        <f>IFERROR(VLOOKUP(D46,'8月'!$H$3:$V$50,14,FALSE),0)</f>
        <v>1</v>
      </c>
      <c r="AV46" s="448">
        <f t="shared" si="47"/>
        <v>4</v>
      </c>
      <c r="AW46" s="447" t="str">
        <f>IFERROR(VLOOKUP(D46,'9月'!$H$3:$V$47,6,FALSE)&amp;"","")</f>
        <v>105</v>
      </c>
      <c r="AX46" s="222" t="str">
        <f>IFERROR(VLOOKUP(D46,'9月'!$H$3:$V$47,3,FALSE)&amp;"","")</f>
        <v>21</v>
      </c>
      <c r="AY46" s="222" t="str">
        <f>IFERROR(VLOOKUP(D46,'9月'!$H$3:$V$47,7,FALSE)&amp;"","")</f>
        <v>84</v>
      </c>
      <c r="AZ46" s="222" t="str">
        <f>IFERROR(VLOOKUP(D46,'9月'!$H$3:$V$47,9,FALSE)&amp;"","")</f>
        <v/>
      </c>
      <c r="BA46" s="449" t="str">
        <f>IFERROR(VLOOKUP(D46,'9月'!$H$3:$V$47,10,FALSE)&amp;"","")</f>
        <v/>
      </c>
      <c r="BB46" s="449" t="str">
        <f>IFERROR(VLOOKUP(D46,'9月'!$H$3:$V$47,11,FALSE)&amp;"","")</f>
        <v/>
      </c>
      <c r="BC46" s="222">
        <f>IFERROR(VLOOKUP(D46,'9月'!$H$3:$V$47,14,FALSE),0)</f>
        <v>1</v>
      </c>
      <c r="BD46" s="448">
        <f t="shared" si="48"/>
        <v>5</v>
      </c>
      <c r="BE46" s="447" t="str">
        <f>IFERROR(VLOOKUP(D46,'10月'!$H$3:$V$49,6,FALSE)&amp;"","")</f>
        <v>96</v>
      </c>
      <c r="BF46" s="222" t="str">
        <f>IFERROR(VLOOKUP(D46,'10月'!$H$3:$V$49,3,FALSE)&amp;"","")</f>
        <v>21</v>
      </c>
      <c r="BG46" s="828" t="str">
        <f>IFERROR(VLOOKUP(D46,'10月'!$H$3:$V$49,7,FALSE)&amp;"","")</f>
        <v>75</v>
      </c>
      <c r="BH46" s="222" t="str">
        <f>IFERROR(VLOOKUP(D46,'10月'!$H$3:$V$49,9,FALSE)&amp;"","")</f>
        <v>5,8,13</v>
      </c>
      <c r="BI46" s="449" t="str">
        <f>IFERROR(VLOOKUP(D46,'10月'!$H$3:$V$49,10,FALSE)&amp;"","")</f>
        <v>3</v>
      </c>
      <c r="BJ46" s="449" t="str">
        <f>IFERROR(VLOOKUP(D46,'10月'!$H$3:$V$49,11,FALSE)&amp;"","")</f>
        <v/>
      </c>
      <c r="BK46" s="222">
        <f>IFERROR(VLOOKUP(D46,'10月'!$H$3:$V$49,14,FALSE),0)</f>
        <v>15</v>
      </c>
      <c r="BL46" s="449">
        <f t="shared" si="49"/>
        <v>20</v>
      </c>
      <c r="BM46" s="647"/>
      <c r="BN46" s="230">
        <v>103</v>
      </c>
      <c r="BO46" s="934" t="s">
        <v>291</v>
      </c>
      <c r="BP46" s="934">
        <v>107</v>
      </c>
      <c r="BQ46" s="934">
        <v>100</v>
      </c>
      <c r="BR46" s="230">
        <v>99</v>
      </c>
      <c r="BS46" s="230">
        <v>105</v>
      </c>
      <c r="BT46" s="1487">
        <v>96</v>
      </c>
      <c r="BU46" s="243">
        <f t="shared" si="8"/>
        <v>101.66666666666667</v>
      </c>
      <c r="BV46" s="39">
        <f t="shared" si="42"/>
        <v>23.733333333333338</v>
      </c>
      <c r="BW46" s="239"/>
    </row>
    <row r="47" spans="1:77" ht="19.5" customHeight="1">
      <c r="A47" s="36">
        <f t="shared" si="9"/>
        <v>44</v>
      </c>
      <c r="B47" s="421" t="s">
        <v>397</v>
      </c>
      <c r="C47" s="435" t="s">
        <v>354</v>
      </c>
      <c r="D47" s="423" t="s">
        <v>112</v>
      </c>
      <c r="E47" s="468" t="s">
        <v>64</v>
      </c>
      <c r="F47" s="465">
        <v>16.639999999999997</v>
      </c>
      <c r="G47" s="38" t="s">
        <v>764</v>
      </c>
      <c r="H47" s="645"/>
      <c r="I47" s="53">
        <f>IFERROR(VLOOKUP(D47,'4月修正'!$G$3:$S$53,7,FALSE),"")</f>
        <v>90</v>
      </c>
      <c r="J47" s="38">
        <f>IFERROR(VLOOKUP(D47,'4月修正'!$G$3:$S$53,2,FALSE),"")</f>
        <v>17</v>
      </c>
      <c r="K47" s="38" t="str">
        <f>IFERROR(VLOOKUP(D47,'4月修正'!$G$3:$S$53,8,FALSE)&amp;"","")</f>
        <v>73</v>
      </c>
      <c r="L47" s="38" t="str">
        <f>IFERROR(VLOOKUP(D47,'4月修正'!$G$3:$Q$53,9,FALSE)&amp;"","")</f>
        <v/>
      </c>
      <c r="M47" s="38" t="str">
        <f>IFERROR(VLOOKUP(D47,'4月修正'!$G$3:$Q$53,10,FALSE)&amp;"","")</f>
        <v/>
      </c>
      <c r="N47" s="38" t="str">
        <f>IFERROR(VLOOKUP(D47,'4月修正'!$G$3:$Q$53,11,FALSE)&amp;"","")</f>
        <v/>
      </c>
      <c r="O47" s="38">
        <f>IFERROR(VLOOKUP(D47,'4月修正'!$G$3:$S$53,13,FALSE),0)</f>
        <v>4</v>
      </c>
      <c r="P47" s="445">
        <f t="shared" si="43"/>
        <v>4</v>
      </c>
      <c r="Q47" s="443" t="str">
        <f>IFERROR(VLOOKUP(D47,'5月'!$H$3:$W$51,7,FALSE)&amp;"","")</f>
        <v>90</v>
      </c>
      <c r="R47" s="446" t="str">
        <f>IFERROR(VLOOKUP(D47,'5月'!$H$3:$W$51,3,FALSE)&amp;"","")</f>
        <v>17</v>
      </c>
      <c r="S47" s="444" t="str">
        <f>IFERROR(VLOOKUP(D47,'5月'!$H$3:$W$51,8,FALSE)&amp;"","")</f>
        <v>73</v>
      </c>
      <c r="T47" s="444" t="str">
        <f>IFERROR(VLOOKUP(D47,'5月'!$H$3:$W$51,10,FALSE)&amp;"","")</f>
        <v/>
      </c>
      <c r="U47" s="444" t="str">
        <f>IFERROR(VLOOKUP(D47,'5月'!$H$3:$W$51,11,FALSE)&amp;"","")</f>
        <v/>
      </c>
      <c r="V47" s="444" t="str">
        <f>IFERROR(VLOOKUP(D47,'5月'!$H$3:$W$51,12,FALSE)&amp;"","")</f>
        <v>B8</v>
      </c>
      <c r="W47" s="444">
        <f>IFERROR(VLOOKUP(D47,'5月'!$H$3:$W$51,14,FALSE),0)</f>
        <v>9</v>
      </c>
      <c r="X47" s="445">
        <f t="shared" si="44"/>
        <v>13</v>
      </c>
      <c r="Y47" s="447" t="str">
        <f>IFERROR(VLOOKUP(D47,'6月'!$H$3:$V$55,6,FALSE)&amp;"","")</f>
        <v>90</v>
      </c>
      <c r="Z47" s="222" t="str">
        <f>IFERROR(VLOOKUP(D47,'6月'!$H$3:$V$55,3,FALSE)&amp;"","")</f>
        <v>17</v>
      </c>
      <c r="AA47" s="222" t="str">
        <f>IFERROR(VLOOKUP(D47,'6月'!$H$3:$V$55,7,FALSE)&amp;"","")</f>
        <v>73</v>
      </c>
      <c r="AB47" s="222" t="str">
        <f>IFERROR(VLOOKUP(D47,'6月'!$H$3:$V$55,9,FALSE)&amp;"","")</f>
        <v>5, 10</v>
      </c>
      <c r="AC47" s="222" t="str">
        <f>IFERROR(VLOOKUP(D47,'6月'!$H$3:$V$55,10,FALSE)&amp;"","")</f>
        <v/>
      </c>
      <c r="AD47" s="222" t="str">
        <f>IFERROR(VLOOKUP(D47,'6月'!$H$3:$V$55,11,FALSE)&amp;"","")</f>
        <v/>
      </c>
      <c r="AE47" s="222">
        <f>IFERROR(VLOOKUP(D47,'6月'!$H$3:$V$55,13,FALSE),0)</f>
        <v>8</v>
      </c>
      <c r="AF47" s="448">
        <f t="shared" si="45"/>
        <v>21</v>
      </c>
      <c r="AG47" s="447" t="str">
        <f>IFERROR(VLOOKUP(D47,'7月'!$H$3:$V$40,6,FALSE)&amp;"","")</f>
        <v>86</v>
      </c>
      <c r="AH47" s="222" t="str">
        <f>IFERROR(VLOOKUP(D47,'7月'!$H$3:$V$40,3,FALSE)&amp;"","")</f>
        <v>17</v>
      </c>
      <c r="AI47" s="828" t="str">
        <f>IFERROR(VLOOKUP(D47,'7月'!$H$3:$V$40,7,FALSE)&amp;"","")</f>
        <v>69</v>
      </c>
      <c r="AJ47" s="222" t="str">
        <f>IFERROR(VLOOKUP(D47,'7月'!$H$3:$V$40,9,FALSE)&amp;"","")</f>
        <v>11</v>
      </c>
      <c r="AK47" s="222" t="str">
        <f>IFERROR(VLOOKUP(D47,'7月'!$H$3:$V$40,10,FALSE)&amp;"","")</f>
        <v/>
      </c>
      <c r="AL47" s="222" t="str">
        <f>IFERROR(VLOOKUP(D47,'7月'!$H$3:$V$40,11,FALSE)&amp;"","")</f>
        <v/>
      </c>
      <c r="AM47" s="222">
        <f>IFERROR(VLOOKUP(D47,'7月'!$H$3:$V$40,13,FALSE),0)</f>
        <v>15</v>
      </c>
      <c r="AN47" s="448">
        <f t="shared" si="46"/>
        <v>36</v>
      </c>
      <c r="AO47" s="447" t="str">
        <f>IFERROR(VLOOKUP(D47,'8月'!$H$3:$V$50,6,FALSE)&amp;"","")</f>
        <v>84</v>
      </c>
      <c r="AP47" s="222" t="str">
        <f>IFERROR(VLOOKUP(D47,'8月'!$H$3:$V$50,3,FALSE)&amp;"","")</f>
        <v>15</v>
      </c>
      <c r="AQ47" s="945" t="str">
        <f>IFERROR(VLOOKUP(D47,'8月'!$H$3:$V$50,7,FALSE)&amp;"","")</f>
        <v>69</v>
      </c>
      <c r="AR47" s="449" t="str">
        <f>IFERROR(VLOOKUP(D47,'8月'!$H$3:$V$50,9,FALSE)&amp;"","")</f>
        <v>4</v>
      </c>
      <c r="AS47" s="449" t="str">
        <f>IFERROR(VLOOKUP(D47,'8月'!$H$3:$V$50,10,FALSE)&amp;"","")</f>
        <v>12</v>
      </c>
      <c r="AT47" s="449" t="str">
        <f>IFERROR(VLOOKUP(D47,'8月'!$H$3:$V$50,11,FALSE)&amp;"","")</f>
        <v/>
      </c>
      <c r="AU47" s="222">
        <f>IFERROR(VLOOKUP(D47,'8月'!$H$3:$V$50,14,FALSE),0)</f>
        <v>18</v>
      </c>
      <c r="AV47" s="448">
        <f t="shared" si="47"/>
        <v>54</v>
      </c>
      <c r="AW47" s="447" t="str">
        <f>IFERROR(VLOOKUP(D47,'9月'!$H$3:$V$47,6,FALSE)&amp;"","")</f>
        <v>86</v>
      </c>
      <c r="AX47" s="222" t="str">
        <f>IFERROR(VLOOKUP(D47,'9月'!$H$3:$V$47,3,FALSE)&amp;"","")</f>
        <v>12</v>
      </c>
      <c r="AY47" s="222" t="str">
        <f>IFERROR(VLOOKUP(D47,'9月'!$H$3:$V$47,7,FALSE)&amp;"","")</f>
        <v>74</v>
      </c>
      <c r="AZ47" s="222" t="str">
        <f>IFERROR(VLOOKUP(D47,'9月'!$H$3:$V$47,9,FALSE)&amp;"","")</f>
        <v>13</v>
      </c>
      <c r="BA47" s="449" t="str">
        <f>IFERROR(VLOOKUP(D47,'9月'!$H$3:$V$47,10,FALSE)&amp;"","")</f>
        <v/>
      </c>
      <c r="BB47" s="449" t="str">
        <f>IFERROR(VLOOKUP(D47,'9月'!$H$3:$V$47,11,FALSE)&amp;"","")</f>
        <v/>
      </c>
      <c r="BC47" s="222">
        <f>IFERROR(VLOOKUP(D47,'9月'!$H$3:$V$47,14,FALSE),0)</f>
        <v>9</v>
      </c>
      <c r="BD47" s="448">
        <f t="shared" si="48"/>
        <v>63</v>
      </c>
      <c r="BE47" s="447" t="str">
        <f>IFERROR(VLOOKUP(D47,'10月'!$H$3:$V$49,6,FALSE)&amp;"","")</f>
        <v>94</v>
      </c>
      <c r="BF47" s="222" t="str">
        <f>IFERROR(VLOOKUP(D47,'10月'!$H$3:$V$49,3,FALSE)&amp;"","")</f>
        <v>12</v>
      </c>
      <c r="BG47" s="222" t="str">
        <f>IFERROR(VLOOKUP(D47,'10月'!$H$3:$V$49,7,FALSE)&amp;"","")</f>
        <v>82</v>
      </c>
      <c r="BH47" s="222" t="str">
        <f>IFERROR(VLOOKUP(D47,'10月'!$H$3:$V$49,9,FALSE)&amp;"","")</f>
        <v/>
      </c>
      <c r="BI47" s="449" t="str">
        <f>IFERROR(VLOOKUP(D47,'10月'!$H$3:$V$49,10,FALSE)&amp;"","")</f>
        <v/>
      </c>
      <c r="BJ47" s="449" t="str">
        <f>IFERROR(VLOOKUP(D47,'10月'!$H$3:$V$49,11,FALSE)&amp;"","")</f>
        <v/>
      </c>
      <c r="BK47" s="222">
        <f>IFERROR(VLOOKUP(D47,'10月'!$H$3:$V$49,14,FALSE),0)</f>
        <v>1</v>
      </c>
      <c r="BL47" s="449">
        <f t="shared" si="49"/>
        <v>64</v>
      </c>
      <c r="BM47" s="1495" t="s">
        <v>506</v>
      </c>
      <c r="BN47" s="230">
        <v>90</v>
      </c>
      <c r="BO47" s="934">
        <v>90</v>
      </c>
      <c r="BP47" s="934">
        <v>90</v>
      </c>
      <c r="BQ47" s="934">
        <v>86</v>
      </c>
      <c r="BR47" s="230">
        <v>84</v>
      </c>
      <c r="BS47" s="230">
        <v>86</v>
      </c>
      <c r="BT47" s="1487">
        <v>94</v>
      </c>
      <c r="BU47" s="243">
        <f t="shared" si="8"/>
        <v>88.571428571428569</v>
      </c>
      <c r="BV47" s="39">
        <f t="shared" si="42"/>
        <v>13.257142857142856</v>
      </c>
      <c r="BW47" s="238"/>
      <c r="BX47" s="10"/>
      <c r="BY47" s="10"/>
    </row>
    <row r="48" spans="1:77" ht="19.5" customHeight="1">
      <c r="A48" s="36">
        <f t="shared" si="9"/>
        <v>45</v>
      </c>
      <c r="B48" s="421" t="s">
        <v>421</v>
      </c>
      <c r="C48" s="435" t="s">
        <v>207</v>
      </c>
      <c r="D48" s="423" t="s">
        <v>639</v>
      </c>
      <c r="E48" s="468" t="s">
        <v>63</v>
      </c>
      <c r="F48" s="465">
        <v>35.771428571428565</v>
      </c>
      <c r="G48" s="38"/>
      <c r="H48" s="645"/>
      <c r="I48" s="53">
        <f>IFERROR(VLOOKUP(D48,'4月修正'!$G$3:$S$53,7,FALSE),"")</f>
        <v>111</v>
      </c>
      <c r="J48" s="38">
        <f>IFERROR(VLOOKUP(D48,'4月修正'!$G$3:$S$53,2,FALSE),"")</f>
        <v>36</v>
      </c>
      <c r="K48" s="38" t="str">
        <f>IFERROR(VLOOKUP(D48,'4月修正'!$G$3:$S$53,8,FALSE)&amp;"","")</f>
        <v>75</v>
      </c>
      <c r="L48" s="38" t="str">
        <f>IFERROR(VLOOKUP(D48,'4月修正'!$G$3:$Q$53,9,FALSE)&amp;"","")</f>
        <v/>
      </c>
      <c r="M48" s="38" t="str">
        <f>IFERROR(VLOOKUP(D48,'4月修正'!$G$3:$Q$53,10,FALSE)&amp;"","")</f>
        <v/>
      </c>
      <c r="N48" s="38" t="str">
        <f>IFERROR(VLOOKUP(D48,'4月修正'!$G$3:$Q$53,11,FALSE)&amp;"","")</f>
        <v/>
      </c>
      <c r="O48" s="38">
        <f>IFERROR(VLOOKUP(D48,'4月修正'!$G$3:$S$53,13,FALSE),0)</f>
        <v>1</v>
      </c>
      <c r="P48" s="445">
        <f t="shared" si="43"/>
        <v>1</v>
      </c>
      <c r="Q48" s="443" t="str">
        <f>IFERROR(VLOOKUP(D48,'5月'!$H$3:$W$51,7,FALSE)&amp;"","")</f>
        <v>123</v>
      </c>
      <c r="R48" s="446" t="str">
        <f>IFERROR(VLOOKUP(D48,'5月'!$H$3:$W$51,3,FALSE)&amp;"","")</f>
        <v>36</v>
      </c>
      <c r="S48" s="444" t="str">
        <f>IFERROR(VLOOKUP(D48,'5月'!$H$3:$W$51,8,FALSE)&amp;"","")</f>
        <v>87</v>
      </c>
      <c r="T48" s="444" t="str">
        <f>IFERROR(VLOOKUP(D48,'5月'!$H$3:$W$51,10,FALSE)&amp;"","")</f>
        <v/>
      </c>
      <c r="U48" s="444" t="str">
        <f>IFERROR(VLOOKUP(D48,'5月'!$H$3:$W$51,11,FALSE)&amp;"","")</f>
        <v/>
      </c>
      <c r="V48" s="444" t="str">
        <f>IFERROR(VLOOKUP(D48,'5月'!$H$3:$W$51,12,FALSE)&amp;"","")</f>
        <v/>
      </c>
      <c r="W48" s="444">
        <f>IFERROR(VLOOKUP(D48,'5月'!$H$3:$W$51,14,FALSE),0)</f>
        <v>1</v>
      </c>
      <c r="X48" s="445">
        <f t="shared" si="44"/>
        <v>2</v>
      </c>
      <c r="Y48" s="447" t="str">
        <f>IFERROR(VLOOKUP(D48,'6月'!$H$3:$V$55,6,FALSE)&amp;"","")</f>
        <v>121</v>
      </c>
      <c r="Z48" s="222" t="str">
        <f>IFERROR(VLOOKUP(D48,'6月'!$H$3:$V$55,3,FALSE)&amp;"","")</f>
        <v>36</v>
      </c>
      <c r="AA48" s="222" t="str">
        <f>IFERROR(VLOOKUP(D48,'6月'!$H$3:$V$55,7,FALSE)&amp;"","")</f>
        <v>85</v>
      </c>
      <c r="AB48" s="222" t="str">
        <f>IFERROR(VLOOKUP(D48,'6月'!$H$3:$V$55,9,FALSE)&amp;"","")</f>
        <v/>
      </c>
      <c r="AC48" s="222" t="str">
        <f>IFERROR(VLOOKUP(D48,'6月'!$H$3:$V$55,10,FALSE)&amp;"","")</f>
        <v/>
      </c>
      <c r="AD48" s="222" t="str">
        <f>IFERROR(VLOOKUP(D48,'6月'!$H$3:$V$55,11,FALSE)&amp;"","")</f>
        <v/>
      </c>
      <c r="AE48" s="222">
        <f>IFERROR(VLOOKUP(D48,'6月'!$H$3:$V$55,13,FALSE),0)</f>
        <v>1</v>
      </c>
      <c r="AF48" s="448">
        <f t="shared" si="45"/>
        <v>3</v>
      </c>
      <c r="AG48" s="447" t="str">
        <f>IFERROR(VLOOKUP(D48,'7月'!$H$3:$V$40,6,FALSE)&amp;"","")</f>
        <v>111</v>
      </c>
      <c r="AH48" s="222" t="str">
        <f>IFERROR(VLOOKUP(D48,'7月'!$H$3:$V$40,3,FALSE)&amp;"","")</f>
        <v>36</v>
      </c>
      <c r="AI48" s="222" t="str">
        <f>IFERROR(VLOOKUP(D48,'7月'!$H$3:$V$40,7,FALSE)&amp;"","")</f>
        <v>75</v>
      </c>
      <c r="AJ48" s="222" t="str">
        <f>IFERROR(VLOOKUP(D48,'7月'!$H$3:$V$40,9,FALSE)&amp;"","")</f>
        <v/>
      </c>
      <c r="AK48" s="222" t="str">
        <f>IFERROR(VLOOKUP(D48,'7月'!$H$3:$V$40,10,FALSE)&amp;"","")</f>
        <v/>
      </c>
      <c r="AL48" s="222" t="str">
        <f>IFERROR(VLOOKUP(D48,'7月'!$H$3:$V$40,11,FALSE)&amp;"","")</f>
        <v/>
      </c>
      <c r="AM48" s="222">
        <f>IFERROR(VLOOKUP(D48,'7月'!$H$3:$V$40,13,FALSE),0)</f>
        <v>2</v>
      </c>
      <c r="AN48" s="448">
        <f t="shared" si="46"/>
        <v>5</v>
      </c>
      <c r="AO48" s="447" t="str">
        <f>IFERROR(VLOOKUP(D48,'8月'!$H$3:$V$50,6,FALSE)&amp;"","")</f>
        <v>111</v>
      </c>
      <c r="AP48" s="222" t="str">
        <f>IFERROR(VLOOKUP(D48,'8月'!$H$3:$V$50,3,FALSE)&amp;"","")</f>
        <v>36</v>
      </c>
      <c r="AQ48" s="222" t="str">
        <f>IFERROR(VLOOKUP(D48,'8月'!$H$3:$V$50,7,FALSE)&amp;"","")</f>
        <v>75</v>
      </c>
      <c r="AR48" s="449" t="str">
        <f>IFERROR(VLOOKUP(D48,'8月'!$H$3:$V$50,9,FALSE)&amp;"","")</f>
        <v/>
      </c>
      <c r="AS48" s="449" t="str">
        <f>IFERROR(VLOOKUP(D48,'8月'!$H$3:$V$50,10,FALSE)&amp;"","")</f>
        <v/>
      </c>
      <c r="AT48" s="449" t="str">
        <f>IFERROR(VLOOKUP(D48,'8月'!$H$3:$V$50,11,FALSE)&amp;"","")</f>
        <v/>
      </c>
      <c r="AU48" s="222">
        <f>IFERROR(VLOOKUP(D48,'8月'!$H$3:$V$50,14,FALSE),0)</f>
        <v>1</v>
      </c>
      <c r="AV48" s="448">
        <f t="shared" si="47"/>
        <v>6</v>
      </c>
      <c r="AW48" s="447" t="str">
        <f>IFERROR(VLOOKUP(D48,'9月'!$H$3:$V$47,6,FALSE)&amp;"","")</f>
        <v>115</v>
      </c>
      <c r="AX48" s="222" t="str">
        <f>IFERROR(VLOOKUP(D48,'9月'!$H$3:$V$47,3,FALSE)&amp;"","")</f>
        <v>36</v>
      </c>
      <c r="AY48" s="222" t="str">
        <f>IFERROR(VLOOKUP(D48,'9月'!$H$3:$V$47,7,FALSE)&amp;"","")</f>
        <v>79</v>
      </c>
      <c r="AZ48" s="222" t="str">
        <f>IFERROR(VLOOKUP(D48,'9月'!$H$3:$V$47,9,FALSE)&amp;"","")</f>
        <v/>
      </c>
      <c r="BA48" s="449" t="str">
        <f>IFERROR(VLOOKUP(D48,'9月'!$H$3:$V$47,10,FALSE)&amp;"","")</f>
        <v/>
      </c>
      <c r="BB48" s="449" t="str">
        <f>IFERROR(VLOOKUP(D48,'9月'!$H$3:$V$47,11,FALSE)&amp;"","")</f>
        <v/>
      </c>
      <c r="BC48" s="222">
        <f>IFERROR(VLOOKUP(D48,'9月'!$H$3:$V$47,14,FALSE),0)</f>
        <v>1</v>
      </c>
      <c r="BD48" s="448">
        <f t="shared" si="48"/>
        <v>7</v>
      </c>
      <c r="BE48" s="447" t="str">
        <f>IFERROR(VLOOKUP(D48,'10月'!$H$3:$V$49,6,FALSE)&amp;"","")</f>
        <v>116</v>
      </c>
      <c r="BF48" s="222" t="str">
        <f>IFERROR(VLOOKUP(D48,'10月'!$H$3:$V$49,3,FALSE)&amp;"","")</f>
        <v>36</v>
      </c>
      <c r="BG48" s="222" t="str">
        <f>IFERROR(VLOOKUP(D48,'10月'!$H$3:$V$49,7,FALSE)&amp;"","")</f>
        <v>80</v>
      </c>
      <c r="BH48" s="222" t="str">
        <f>IFERROR(VLOOKUP(D48,'10月'!$H$3:$V$49,9,FALSE)&amp;"","")</f>
        <v/>
      </c>
      <c r="BI48" s="449" t="str">
        <f>IFERROR(VLOOKUP(D48,'10月'!$H$3:$V$49,10,FALSE)&amp;"","")</f>
        <v/>
      </c>
      <c r="BJ48" s="449" t="str">
        <f>IFERROR(VLOOKUP(D48,'10月'!$H$3:$V$49,11,FALSE)&amp;"","")</f>
        <v/>
      </c>
      <c r="BK48" s="222">
        <f>IFERROR(VLOOKUP(D48,'10月'!$H$3:$V$49,14,FALSE),0)</f>
        <v>1</v>
      </c>
      <c r="BL48" s="449">
        <f t="shared" si="49"/>
        <v>8</v>
      </c>
      <c r="BM48" s="647"/>
      <c r="BN48" s="230">
        <v>111</v>
      </c>
      <c r="BO48" s="934">
        <v>123</v>
      </c>
      <c r="BP48" s="934">
        <v>121</v>
      </c>
      <c r="BQ48" s="934">
        <v>111</v>
      </c>
      <c r="BR48" s="230">
        <v>111</v>
      </c>
      <c r="BS48" s="230">
        <v>115</v>
      </c>
      <c r="BT48" s="1487">
        <v>116</v>
      </c>
      <c r="BU48" s="243">
        <f t="shared" si="8"/>
        <v>115.42857142857143</v>
      </c>
      <c r="BV48" s="39">
        <f t="shared" si="42"/>
        <v>34.742857142857147</v>
      </c>
      <c r="BW48" s="238"/>
      <c r="BX48" s="10"/>
      <c r="BY48" s="10"/>
    </row>
    <row r="49" spans="1:77" ht="19.5" customHeight="1">
      <c r="A49" s="36">
        <f t="shared" si="9"/>
        <v>46</v>
      </c>
      <c r="B49" s="421" t="s">
        <v>444</v>
      </c>
      <c r="C49" s="435" t="s">
        <v>126</v>
      </c>
      <c r="D49" s="423" t="s">
        <v>640</v>
      </c>
      <c r="E49" s="468" t="s">
        <v>60</v>
      </c>
      <c r="F49" s="465">
        <v>21.6</v>
      </c>
      <c r="G49" s="38"/>
      <c r="H49" s="645"/>
      <c r="I49" s="443" t="str">
        <f>IFERROR(VLOOKUP(D49,'4月修正'!$G$3:$S$53,7,FALSE),"")</f>
        <v/>
      </c>
      <c r="J49" s="444" t="str">
        <f>IFERROR(VLOOKUP(D49,'4月修正'!$G$3:$S$53,2,FALSE),"")</f>
        <v/>
      </c>
      <c r="K49" s="444" t="str">
        <f>IFERROR(VLOOKUP(D49,'4月修正'!$G$3:$S$53,8,FALSE)&amp;"","")</f>
        <v/>
      </c>
      <c r="L49" s="38" t="str">
        <f>IFERROR(VLOOKUP(D49,'4月修正'!$G$3:$Q$53,9,FALSE)&amp;"","")</f>
        <v/>
      </c>
      <c r="M49" s="38" t="str">
        <f>IFERROR(VLOOKUP(D49,'4月修正'!$G$3:$Q$53,10,FALSE)&amp;"","")</f>
        <v/>
      </c>
      <c r="N49" s="38" t="str">
        <f>IFERROR(VLOOKUP(D49,'4月修正'!$G$3:$Q$53,11,FALSE)&amp;"","")</f>
        <v/>
      </c>
      <c r="O49" s="38">
        <f>IFERROR(VLOOKUP(D49,'4月修正'!$G$3:$S$53,13,FALSE),0)</f>
        <v>0</v>
      </c>
      <c r="P49" s="445">
        <f t="shared" si="43"/>
        <v>0</v>
      </c>
      <c r="Q49" s="443" t="str">
        <f>IFERROR(VLOOKUP(D49,'5月'!$H$3:$W$51,7,FALSE)&amp;"","")</f>
        <v/>
      </c>
      <c r="R49" s="446" t="str">
        <f>IFERROR(VLOOKUP(D49,'5月'!$H$3:$W$51,3,FALSE)&amp;"","")</f>
        <v/>
      </c>
      <c r="S49" s="444" t="str">
        <f>IFERROR(VLOOKUP(D49,'5月'!$H$3:$W$51,8,FALSE)&amp;"","")</f>
        <v/>
      </c>
      <c r="T49" s="444" t="str">
        <f>IFERROR(VLOOKUP(D49,'5月'!$H$3:$W$51,10,FALSE)&amp;"","")</f>
        <v/>
      </c>
      <c r="U49" s="444" t="str">
        <f>IFERROR(VLOOKUP(D49,'5月'!$H$3:$W$51,11,FALSE)&amp;"","")</f>
        <v/>
      </c>
      <c r="V49" s="444" t="str">
        <f>IFERROR(VLOOKUP(D49,'5月'!$H$3:$W$51,12,FALSE)&amp;"","")</f>
        <v/>
      </c>
      <c r="W49" s="444">
        <f>IFERROR(VLOOKUP(D49,'5月'!$H$3:$W$51,14,FALSE),0)</f>
        <v>0</v>
      </c>
      <c r="X49" s="445">
        <f t="shared" si="44"/>
        <v>0</v>
      </c>
      <c r="Y49" s="447" t="str">
        <f>IFERROR(VLOOKUP(D49,'6月'!$H$3:$V$55,6,FALSE)&amp;"","")</f>
        <v>98</v>
      </c>
      <c r="Z49" s="222" t="str">
        <f>IFERROR(VLOOKUP(D49,'6月'!$H$3:$V$55,3,FALSE)&amp;"","")</f>
        <v>22</v>
      </c>
      <c r="AA49" s="222" t="str">
        <f>IFERROR(VLOOKUP(D49,'6月'!$H$3:$V$55,7,FALSE)&amp;"","")</f>
        <v>76</v>
      </c>
      <c r="AB49" s="222" t="str">
        <f>IFERROR(VLOOKUP(D49,'6月'!$H$3:$V$55,9,FALSE)&amp;"","")</f>
        <v/>
      </c>
      <c r="AC49" s="222" t="str">
        <f>IFERROR(VLOOKUP(D49,'6月'!$H$3:$V$55,10,FALSE)&amp;"","")</f>
        <v/>
      </c>
      <c r="AD49" s="222" t="str">
        <f>IFERROR(VLOOKUP(D49,'6月'!$H$3:$V$55,11,FALSE)&amp;"","")</f>
        <v/>
      </c>
      <c r="AE49" s="222">
        <f>IFERROR(VLOOKUP(D49,'6月'!$H$3:$V$55,13,FALSE),0)</f>
        <v>1</v>
      </c>
      <c r="AF49" s="448">
        <f t="shared" si="45"/>
        <v>1</v>
      </c>
      <c r="AG49" s="447" t="str">
        <f>IFERROR(VLOOKUP(D49,'7月'!$H$3:$V$40,6,FALSE)&amp;"","")</f>
        <v>99</v>
      </c>
      <c r="AH49" s="222" t="str">
        <f>IFERROR(VLOOKUP(D49,'7月'!$H$3:$V$40,3,FALSE)&amp;"","")</f>
        <v>22</v>
      </c>
      <c r="AI49" s="222" t="str">
        <f>IFERROR(VLOOKUP(D49,'7月'!$H$3:$V$40,7,FALSE)&amp;"","")</f>
        <v>77</v>
      </c>
      <c r="AJ49" s="222" t="str">
        <f>IFERROR(VLOOKUP(D49,'7月'!$H$3:$V$40,9,FALSE)&amp;"","")</f>
        <v/>
      </c>
      <c r="AK49" s="222" t="str">
        <f>IFERROR(VLOOKUP(D49,'7月'!$H$3:$V$40,10,FALSE)&amp;"","")</f>
        <v/>
      </c>
      <c r="AL49" s="222" t="str">
        <f>IFERROR(VLOOKUP(D49,'7月'!$H$3:$V$40,11,FALSE)&amp;"","")</f>
        <v/>
      </c>
      <c r="AM49" s="222">
        <f>IFERROR(VLOOKUP(D49,'7月'!$H$3:$V$40,13,FALSE),0)</f>
        <v>1</v>
      </c>
      <c r="AN49" s="448">
        <f t="shared" si="46"/>
        <v>2</v>
      </c>
      <c r="AO49" s="447" t="str">
        <f>IFERROR(VLOOKUP(D49,'8月'!$H$3:$V$50,6,FALSE)&amp;"","")</f>
        <v/>
      </c>
      <c r="AP49" s="222" t="str">
        <f>IFERROR(VLOOKUP(D49,'8月'!$H$3:$V$50,3,FALSE)&amp;"","")</f>
        <v/>
      </c>
      <c r="AQ49" s="222" t="str">
        <f>IFERROR(VLOOKUP(D49,'8月'!$H$3:$V$50,7,FALSE)&amp;"","")</f>
        <v/>
      </c>
      <c r="AR49" s="449" t="str">
        <f>IFERROR(VLOOKUP(D49,'8月'!$H$3:$V$50,9,FALSE)&amp;"","")</f>
        <v/>
      </c>
      <c r="AS49" s="449" t="str">
        <f>IFERROR(VLOOKUP(D49,'8月'!$H$3:$V$50,10,FALSE)&amp;"","")</f>
        <v/>
      </c>
      <c r="AT49" s="449" t="str">
        <f>IFERROR(VLOOKUP(D49,'8月'!$H$3:$V$50,11,FALSE)&amp;"","")</f>
        <v/>
      </c>
      <c r="AU49" s="222">
        <f>IFERROR(VLOOKUP(D49,'8月'!$H$3:$V$50,14,FALSE),0)</f>
        <v>0</v>
      </c>
      <c r="AV49" s="448">
        <f t="shared" si="47"/>
        <v>2</v>
      </c>
      <c r="AW49" s="447" t="str">
        <f>IFERROR(VLOOKUP(D49,'9月'!$H$3:$V$47,6,FALSE)&amp;"","")</f>
        <v>102</v>
      </c>
      <c r="AX49" s="222" t="str">
        <f>IFERROR(VLOOKUP(D49,'9月'!$H$3:$V$47,3,FALSE)&amp;"","")</f>
        <v>22</v>
      </c>
      <c r="AY49" s="222" t="str">
        <f>IFERROR(VLOOKUP(D49,'9月'!$H$3:$V$47,7,FALSE)&amp;"","")</f>
        <v>80</v>
      </c>
      <c r="AZ49" s="222" t="str">
        <f>IFERROR(VLOOKUP(D49,'9月'!$H$3:$V$47,9,FALSE)&amp;"","")</f>
        <v/>
      </c>
      <c r="BA49" s="449" t="str">
        <f>IFERROR(VLOOKUP(D49,'9月'!$H$3:$V$47,10,FALSE)&amp;"","")</f>
        <v/>
      </c>
      <c r="BB49" s="449" t="str">
        <f>IFERROR(VLOOKUP(D49,'9月'!$H$3:$V$47,11,FALSE)&amp;"","")</f>
        <v/>
      </c>
      <c r="BC49" s="222">
        <f>IFERROR(VLOOKUP(D49,'9月'!$H$3:$V$47,14,FALSE),0)</f>
        <v>1</v>
      </c>
      <c r="BD49" s="448">
        <f t="shared" si="48"/>
        <v>3</v>
      </c>
      <c r="BE49" s="447" t="str">
        <f>IFERROR(VLOOKUP(D49,'10月'!$H$3:$V$49,6,FALSE)&amp;"","")</f>
        <v>95</v>
      </c>
      <c r="BF49" s="222" t="str">
        <f>IFERROR(VLOOKUP(D49,'10月'!$H$3:$V$49,3,FALSE)&amp;"","")</f>
        <v>22</v>
      </c>
      <c r="BG49" s="826" t="str">
        <f>IFERROR(VLOOKUP(D49,'10月'!$H$3:$V$49,7,FALSE)&amp;"","")</f>
        <v>73</v>
      </c>
      <c r="BH49" s="222" t="str">
        <f>IFERROR(VLOOKUP(D49,'10月'!$H$3:$V$49,9,FALSE)&amp;"","")</f>
        <v/>
      </c>
      <c r="BI49" s="449" t="str">
        <f>IFERROR(VLOOKUP(D49,'10月'!$H$3:$V$49,10,FALSE)&amp;"","")</f>
        <v/>
      </c>
      <c r="BJ49" s="449" t="str">
        <f>IFERROR(VLOOKUP(D49,'10月'!$H$3:$V$49,11,FALSE)&amp;"","")</f>
        <v/>
      </c>
      <c r="BK49" s="222">
        <f>IFERROR(VLOOKUP(D49,'10月'!$H$3:$V$49,14,FALSE),0)</f>
        <v>21</v>
      </c>
      <c r="BL49" s="449">
        <f t="shared" si="49"/>
        <v>24</v>
      </c>
      <c r="BM49" s="647"/>
      <c r="BN49" s="230" t="s">
        <v>291</v>
      </c>
      <c r="BO49" s="934" t="s">
        <v>291</v>
      </c>
      <c r="BP49" s="934">
        <v>98</v>
      </c>
      <c r="BQ49" s="934">
        <v>99</v>
      </c>
      <c r="BR49" s="1227" t="s">
        <v>291</v>
      </c>
      <c r="BS49" s="230">
        <v>102</v>
      </c>
      <c r="BT49" s="1487">
        <v>95</v>
      </c>
      <c r="BU49" s="243">
        <f t="shared" si="8"/>
        <v>98.5</v>
      </c>
      <c r="BV49" s="39">
        <f t="shared" si="42"/>
        <v>21.200000000000003</v>
      </c>
      <c r="BW49" s="1266" t="s">
        <v>506</v>
      </c>
      <c r="BX49" s="10"/>
      <c r="BY49" s="10"/>
    </row>
    <row r="50" spans="1:77" ht="19.5" customHeight="1">
      <c r="A50" s="36">
        <f t="shared" si="9"/>
        <v>47</v>
      </c>
      <c r="B50" s="421" t="s">
        <v>445</v>
      </c>
      <c r="C50" s="435" t="s">
        <v>499</v>
      </c>
      <c r="D50" s="423" t="s">
        <v>641</v>
      </c>
      <c r="E50" s="468" t="s">
        <v>60</v>
      </c>
      <c r="F50" s="465">
        <v>20</v>
      </c>
      <c r="G50" s="48"/>
      <c r="H50" s="645"/>
      <c r="I50" s="443">
        <f>IFERROR(VLOOKUP(D50,'4月修正'!$G$3:$S$53,7,FALSE),"")</f>
        <v>90</v>
      </c>
      <c r="J50" s="444">
        <f>IFERROR(VLOOKUP(D50,'4月修正'!$G$3:$S$53,2,FALSE),"")</f>
        <v>18</v>
      </c>
      <c r="K50" s="444" t="str">
        <f>IFERROR(VLOOKUP(D50,'4月修正'!$G$3:$S$53,8,FALSE)&amp;"","")</f>
        <v>72</v>
      </c>
      <c r="L50" s="38" t="str">
        <f>IFERROR(VLOOKUP(D50,'4月修正'!$G$3:$Q$53,9,FALSE)&amp;"","")</f>
        <v/>
      </c>
      <c r="M50" s="38" t="str">
        <f>IFERROR(VLOOKUP(D50,'4月修正'!$G$3:$Q$53,10,FALSE)&amp;"","")</f>
        <v>14</v>
      </c>
      <c r="N50" s="38" t="str">
        <f>IFERROR(VLOOKUP(D50,'4月修正'!$G$3:$Q$53,11,FALSE)&amp;"","")</f>
        <v/>
      </c>
      <c r="O50" s="38">
        <f>IFERROR(VLOOKUP(D50,'4月修正'!$G$3:$S$53,13,FALSE),0)</f>
        <v>7</v>
      </c>
      <c r="P50" s="445">
        <f t="shared" si="43"/>
        <v>7</v>
      </c>
      <c r="Q50" s="443" t="str">
        <f>IFERROR(VLOOKUP(D50,'5月'!$H$3:$W$51,7,FALSE)&amp;"","")</f>
        <v/>
      </c>
      <c r="R50" s="446" t="str">
        <f>IFERROR(VLOOKUP(D50,'5月'!$H$3:$W$51,3,FALSE)&amp;"","")</f>
        <v/>
      </c>
      <c r="S50" s="444" t="str">
        <f>IFERROR(VLOOKUP(D50,'5月'!$H$3:$W$51,8,FALSE)&amp;"","")</f>
        <v/>
      </c>
      <c r="T50" s="444" t="str">
        <f>IFERROR(VLOOKUP(D50,'5月'!$H$3:$W$51,10,FALSE)&amp;"","")</f>
        <v/>
      </c>
      <c r="U50" s="444" t="str">
        <f>IFERROR(VLOOKUP(D50,'5月'!$H$3:$W$51,11,FALSE)&amp;"","")</f>
        <v/>
      </c>
      <c r="V50" s="444" t="str">
        <f>IFERROR(VLOOKUP(D50,'5月'!$H$3:$W$51,12,FALSE)&amp;"","")</f>
        <v/>
      </c>
      <c r="W50" s="444">
        <f>IFERROR(VLOOKUP(D50,'5月'!$H$3:$W$51,14,FALSE),0)</f>
        <v>0</v>
      </c>
      <c r="X50" s="445">
        <f t="shared" si="44"/>
        <v>7</v>
      </c>
      <c r="Y50" s="447" t="str">
        <f>IFERROR(VLOOKUP(D50,'6月'!$H$3:$V$55,6,FALSE)&amp;"","")</f>
        <v>98</v>
      </c>
      <c r="Z50" s="222" t="str">
        <f>IFERROR(VLOOKUP(D50,'6月'!$H$3:$V$55,3,FALSE)&amp;"","")</f>
        <v>18</v>
      </c>
      <c r="AA50" s="222" t="str">
        <f>IFERROR(VLOOKUP(D50,'6月'!$H$3:$V$55,7,FALSE)&amp;"","")</f>
        <v>80</v>
      </c>
      <c r="AB50" s="222" t="str">
        <f>IFERROR(VLOOKUP(D50,'6月'!$H$3:$V$55,9,FALSE)&amp;"","")</f>
        <v/>
      </c>
      <c r="AC50" s="222" t="str">
        <f>IFERROR(VLOOKUP(D50,'6月'!$H$3:$V$55,10,FALSE)&amp;"","")</f>
        <v/>
      </c>
      <c r="AD50" s="222" t="str">
        <f>IFERROR(VLOOKUP(D50,'6月'!$H$3:$V$55,11,FALSE)&amp;"","")</f>
        <v/>
      </c>
      <c r="AE50" s="222">
        <f>IFERROR(VLOOKUP(D50,'6月'!$H$3:$V$55,13,FALSE),0)</f>
        <v>1</v>
      </c>
      <c r="AF50" s="448">
        <f t="shared" si="45"/>
        <v>8</v>
      </c>
      <c r="AG50" s="447" t="str">
        <f>IFERROR(VLOOKUP(D50,'7月'!$H$3:$V$40,6,FALSE)&amp;"","")</f>
        <v/>
      </c>
      <c r="AH50" s="222" t="str">
        <f>IFERROR(VLOOKUP(D50,'7月'!$H$3:$V$40,3,FALSE)&amp;"","")</f>
        <v/>
      </c>
      <c r="AI50" s="222" t="str">
        <f>IFERROR(VLOOKUP(D50,'7月'!$H$3:$V$40,7,FALSE)&amp;"","")</f>
        <v/>
      </c>
      <c r="AJ50" s="222" t="str">
        <f>IFERROR(VLOOKUP(D50,'7月'!$H$3:$V$40,9,FALSE)&amp;"","")</f>
        <v/>
      </c>
      <c r="AK50" s="222" t="str">
        <f>IFERROR(VLOOKUP(D50,'7月'!$H$3:$V$40,10,FALSE)&amp;"","")</f>
        <v/>
      </c>
      <c r="AL50" s="222" t="str">
        <f>IFERROR(VLOOKUP(D50,'7月'!$H$3:$V$40,11,FALSE)&amp;"","")</f>
        <v/>
      </c>
      <c r="AM50" s="222">
        <f>IFERROR(VLOOKUP(D50,'7月'!$H$3:$V$40,13,FALSE),0)</f>
        <v>0</v>
      </c>
      <c r="AN50" s="448">
        <f t="shared" si="46"/>
        <v>8</v>
      </c>
      <c r="AO50" s="447" t="str">
        <f>IFERROR(VLOOKUP(D50,'8月'!$H$3:$V$50,6,FALSE)&amp;"","")</f>
        <v/>
      </c>
      <c r="AP50" s="222" t="str">
        <f>IFERROR(VLOOKUP(D50,'8月'!$H$3:$V$50,3,FALSE)&amp;"","")</f>
        <v/>
      </c>
      <c r="AQ50" s="222" t="str">
        <f>IFERROR(VLOOKUP(D50,'8月'!$H$3:$V$50,7,FALSE)&amp;"","")</f>
        <v/>
      </c>
      <c r="AR50" s="449" t="str">
        <f>IFERROR(VLOOKUP(D50,'8月'!$H$3:$V$50,9,FALSE)&amp;"","")</f>
        <v/>
      </c>
      <c r="AS50" s="449" t="str">
        <f>IFERROR(VLOOKUP(D50,'8月'!$H$3:$V$50,10,FALSE)&amp;"","")</f>
        <v/>
      </c>
      <c r="AT50" s="449" t="str">
        <f>IFERROR(VLOOKUP(D50,'8月'!$H$3:$V$50,11,FALSE)&amp;"","")</f>
        <v/>
      </c>
      <c r="AU50" s="222">
        <f>IFERROR(VLOOKUP(D50,'8月'!$H$3:$V$50,14,FALSE),0)</f>
        <v>0</v>
      </c>
      <c r="AV50" s="448">
        <f t="shared" si="47"/>
        <v>8</v>
      </c>
      <c r="AW50" s="447" t="str">
        <f>IFERROR(VLOOKUP(D50,'9月'!$H$3:$V$47,6,FALSE)&amp;"","")</f>
        <v/>
      </c>
      <c r="AX50" s="222" t="str">
        <f>IFERROR(VLOOKUP(D50,'9月'!$H$3:$V$47,3,FALSE)&amp;"","")</f>
        <v/>
      </c>
      <c r="AY50" s="222" t="str">
        <f>IFERROR(VLOOKUP(D50,'9月'!$H$3:$V$47,7,FALSE)&amp;"","")</f>
        <v/>
      </c>
      <c r="AZ50" s="222" t="str">
        <f>IFERROR(VLOOKUP(D50,'9月'!$H$3:$V$47,9,FALSE)&amp;"","")</f>
        <v/>
      </c>
      <c r="BA50" s="449" t="str">
        <f>IFERROR(VLOOKUP(D50,'9月'!$H$3:$V$47,10,FALSE)&amp;"","")</f>
        <v/>
      </c>
      <c r="BB50" s="449" t="str">
        <f>IFERROR(VLOOKUP(D50,'9月'!$H$3:$V$47,11,FALSE)&amp;"","")</f>
        <v/>
      </c>
      <c r="BC50" s="222">
        <f>IFERROR(VLOOKUP(D50,'9月'!$H$3:$V$47,14,FALSE),0)</f>
        <v>0</v>
      </c>
      <c r="BD50" s="448">
        <f t="shared" si="48"/>
        <v>8</v>
      </c>
      <c r="BE50" s="447" t="str">
        <f>IFERROR(VLOOKUP(D50,'10月'!$H$3:$V$49,6,FALSE)&amp;"","")</f>
        <v/>
      </c>
      <c r="BF50" s="222" t="str">
        <f>IFERROR(VLOOKUP(D50,'10月'!$H$3:$V$49,3,FALSE)&amp;"","")</f>
        <v/>
      </c>
      <c r="BG50" s="222" t="str">
        <f>IFERROR(VLOOKUP(D50,'10月'!$H$3:$V$49,7,FALSE)&amp;"","")</f>
        <v/>
      </c>
      <c r="BH50" s="222" t="str">
        <f>IFERROR(VLOOKUP(D50,'10月'!$H$3:$V$49,9,FALSE)&amp;"","")</f>
        <v/>
      </c>
      <c r="BI50" s="449" t="str">
        <f>IFERROR(VLOOKUP(D50,'10月'!$H$3:$V$49,10,FALSE)&amp;"","")</f>
        <v/>
      </c>
      <c r="BJ50" s="449" t="str">
        <f>IFERROR(VLOOKUP(D50,'10月'!$H$3:$V$49,11,FALSE)&amp;"","")</f>
        <v/>
      </c>
      <c r="BK50" s="222">
        <f>IFERROR(VLOOKUP(D50,'10月'!$H$3:$V$49,14,FALSE),0)</f>
        <v>0</v>
      </c>
      <c r="BL50" s="449">
        <f t="shared" si="49"/>
        <v>8</v>
      </c>
      <c r="BM50" s="647"/>
      <c r="BN50" s="230">
        <v>90</v>
      </c>
      <c r="BO50" s="934" t="s">
        <v>291</v>
      </c>
      <c r="BP50" s="934">
        <v>98</v>
      </c>
      <c r="BQ50" s="934" t="s">
        <v>291</v>
      </c>
      <c r="BR50" s="1227" t="s">
        <v>291</v>
      </c>
      <c r="BS50" s="230" t="s">
        <v>291</v>
      </c>
      <c r="BT50" s="230" t="s">
        <v>291</v>
      </c>
      <c r="BU50" s="243">
        <f t="shared" si="8"/>
        <v>94</v>
      </c>
      <c r="BV50" s="39">
        <f t="shared" si="42"/>
        <v>17.600000000000001</v>
      </c>
      <c r="BW50" s="238"/>
      <c r="BX50" s="35"/>
      <c r="BY50" s="10"/>
    </row>
    <row r="51" spans="1:77" ht="19.5" customHeight="1">
      <c r="A51" s="36">
        <f t="shared" si="9"/>
        <v>48</v>
      </c>
      <c r="B51" s="421" t="s">
        <v>454</v>
      </c>
      <c r="C51" s="435" t="s">
        <v>337</v>
      </c>
      <c r="D51" s="423" t="s">
        <v>642</v>
      </c>
      <c r="E51" s="468" t="s">
        <v>60</v>
      </c>
      <c r="F51" s="465" t="s">
        <v>839</v>
      </c>
      <c r="G51" s="38" t="s">
        <v>687</v>
      </c>
      <c r="H51" s="645"/>
      <c r="I51" s="443">
        <f>IFERROR(VLOOKUP(D51,'4月修正'!$G$3:$S$53,7,FALSE),"")</f>
        <v>107</v>
      </c>
      <c r="J51" s="444" t="str">
        <f>IFERROR(VLOOKUP(D51,'4月修正'!$G$3:$S$53,2,FALSE),"")</f>
        <v>New-1</v>
      </c>
      <c r="K51" s="444" t="str">
        <f>IFERROR(VLOOKUP(D51,'4月修正'!$G$3:$S$53,8,FALSE)&amp;"","")</f>
        <v/>
      </c>
      <c r="L51" s="38" t="str">
        <f>IFERROR(VLOOKUP(D51,'4月修正'!$G$3:$Q$53,9,FALSE)&amp;"","")</f>
        <v/>
      </c>
      <c r="M51" s="38" t="str">
        <f>IFERROR(VLOOKUP(D51,'4月修正'!$G$3:$Q$53,10,FALSE)&amp;"","")</f>
        <v/>
      </c>
      <c r="N51" s="38" t="str">
        <f>IFERROR(VLOOKUP(D51,'4月修正'!$G$3:$Q$53,11,FALSE)&amp;"","")</f>
        <v/>
      </c>
      <c r="O51" s="38">
        <f>IFERROR(VLOOKUP(D51,'4月修正'!$G$3:$S$53,13,FALSE),0)</f>
        <v>1</v>
      </c>
      <c r="P51" s="445">
        <f t="shared" si="43"/>
        <v>1</v>
      </c>
      <c r="Q51" s="443" t="str">
        <f>IFERROR(VLOOKUP(D51,'5月'!$H$3:$W$51,7,FALSE)&amp;"","")</f>
        <v>104</v>
      </c>
      <c r="R51" s="446" t="str">
        <f>IFERROR(VLOOKUP(D51,'5月'!$H$3:$W$51,3,FALSE)&amp;"","")</f>
        <v>New-2</v>
      </c>
      <c r="S51" s="444" t="str">
        <f>IFERROR(VLOOKUP(D51,'5月'!$H$3:$W$51,8,FALSE)&amp;"","")</f>
        <v/>
      </c>
      <c r="T51" s="444" t="str">
        <f>IFERROR(VLOOKUP(D51,'5月'!$H$3:$W$51,10,FALSE)&amp;"","")</f>
        <v/>
      </c>
      <c r="U51" s="444" t="str">
        <f>IFERROR(VLOOKUP(D51,'5月'!$H$3:$W$51,11,FALSE)&amp;"","")</f>
        <v/>
      </c>
      <c r="V51" s="444" t="str">
        <f>IFERROR(VLOOKUP(D51,'5月'!$H$3:$W$51,12,FALSE)&amp;"","")</f>
        <v/>
      </c>
      <c r="W51" s="444">
        <f>IFERROR(VLOOKUP(D51,'5月'!$H$3:$W$51,14,FALSE),0)</f>
        <v>1</v>
      </c>
      <c r="X51" s="445">
        <f t="shared" si="44"/>
        <v>2</v>
      </c>
      <c r="Y51" s="447" t="str">
        <f>IFERROR(VLOOKUP(D51,'6月'!$H$3:$V$55,6,FALSE)&amp;"","")</f>
        <v>101</v>
      </c>
      <c r="Z51" s="222" t="str">
        <f>IFERROR(VLOOKUP(D51,'6月'!$H$3:$V$55,3,FALSE)&amp;"","")</f>
        <v>22</v>
      </c>
      <c r="AA51" s="222" t="str">
        <f>IFERROR(VLOOKUP(D51,'6月'!$H$3:$V$55,7,FALSE)&amp;"","")</f>
        <v>79</v>
      </c>
      <c r="AB51" s="222" t="str">
        <f>IFERROR(VLOOKUP(D51,'6月'!$H$3:$V$55,9,FALSE)&amp;"","")</f>
        <v/>
      </c>
      <c r="AC51" s="222" t="str">
        <f>IFERROR(VLOOKUP(D51,'6月'!$H$3:$V$55,10,FALSE)&amp;"","")</f>
        <v/>
      </c>
      <c r="AD51" s="222" t="str">
        <f>IFERROR(VLOOKUP(D51,'6月'!$H$3:$V$55,11,FALSE)&amp;"","")</f>
        <v/>
      </c>
      <c r="AE51" s="222">
        <f>IFERROR(VLOOKUP(D51,'6月'!$H$3:$V$55,13,FALSE),0)</f>
        <v>1</v>
      </c>
      <c r="AF51" s="448">
        <f t="shared" si="45"/>
        <v>3</v>
      </c>
      <c r="AG51" s="447" t="str">
        <f>IFERROR(VLOOKUP(D51,'7月'!$H$3:$V$40,6,FALSE)&amp;"","")</f>
        <v/>
      </c>
      <c r="AH51" s="222" t="str">
        <f>IFERROR(VLOOKUP(D51,'7月'!$H$3:$V$40,3,FALSE)&amp;"","")</f>
        <v/>
      </c>
      <c r="AI51" s="222" t="str">
        <f>IFERROR(VLOOKUP(D51,'7月'!$H$3:$V$40,7,FALSE)&amp;"","")</f>
        <v/>
      </c>
      <c r="AJ51" s="222" t="str">
        <f>IFERROR(VLOOKUP(D51,'7月'!$H$3:$V$40,9,FALSE)&amp;"","")</f>
        <v/>
      </c>
      <c r="AK51" s="222" t="str">
        <f>IFERROR(VLOOKUP(D51,'7月'!$H$3:$V$40,10,FALSE)&amp;"","")</f>
        <v/>
      </c>
      <c r="AL51" s="222" t="str">
        <f>IFERROR(VLOOKUP(D51,'7月'!$H$3:$V$40,11,FALSE)&amp;"","")</f>
        <v/>
      </c>
      <c r="AM51" s="222">
        <f>IFERROR(VLOOKUP(D51,'7月'!$H$3:$V$40,13,FALSE),0)</f>
        <v>0</v>
      </c>
      <c r="AN51" s="448">
        <f t="shared" si="46"/>
        <v>3</v>
      </c>
      <c r="AO51" s="447" t="str">
        <f>IFERROR(VLOOKUP(D51,'8月'!$H$3:$V$50,6,FALSE)&amp;"","")</f>
        <v/>
      </c>
      <c r="AP51" s="222" t="str">
        <f>IFERROR(VLOOKUP(D51,'8月'!$H$3:$V$50,3,FALSE)&amp;"","")</f>
        <v/>
      </c>
      <c r="AQ51" s="222" t="str">
        <f>IFERROR(VLOOKUP(D51,'8月'!$H$3:$V$50,7,FALSE)&amp;"","")</f>
        <v/>
      </c>
      <c r="AR51" s="449" t="str">
        <f>IFERROR(VLOOKUP(D51,'8月'!$H$3:$V$50,9,FALSE)&amp;"","")</f>
        <v/>
      </c>
      <c r="AS51" s="449" t="str">
        <f>IFERROR(VLOOKUP(D51,'8月'!$H$3:$V$50,10,FALSE)&amp;"","")</f>
        <v/>
      </c>
      <c r="AT51" s="449" t="str">
        <f>IFERROR(VLOOKUP(D51,'8月'!$H$3:$V$50,11,FALSE)&amp;"","")</f>
        <v/>
      </c>
      <c r="AU51" s="222">
        <f>IFERROR(VLOOKUP(D51,'8月'!$H$3:$V$50,14,FALSE),0)</f>
        <v>0</v>
      </c>
      <c r="AV51" s="448">
        <f t="shared" si="47"/>
        <v>3</v>
      </c>
      <c r="AW51" s="447" t="str">
        <f>IFERROR(VLOOKUP(D51,'9月'!$H$3:$V$47,6,FALSE)&amp;"","")</f>
        <v>97</v>
      </c>
      <c r="AX51" s="222" t="str">
        <f>IFERROR(VLOOKUP(D51,'9月'!$H$3:$V$47,3,FALSE)&amp;"","")</f>
        <v>22</v>
      </c>
      <c r="AY51" s="222" t="str">
        <f>IFERROR(VLOOKUP(D51,'9月'!$H$3:$V$47,7,FALSE)&amp;"","")</f>
        <v>75</v>
      </c>
      <c r="AZ51" s="222" t="str">
        <f>IFERROR(VLOOKUP(D51,'9月'!$H$3:$V$47,9,FALSE)&amp;"","")</f>
        <v/>
      </c>
      <c r="BA51" s="449" t="str">
        <f>IFERROR(VLOOKUP(D51,'9月'!$H$3:$V$47,10,FALSE)&amp;"","")</f>
        <v/>
      </c>
      <c r="BB51" s="449" t="str">
        <f>IFERROR(VLOOKUP(D51,'9月'!$H$3:$V$47,11,FALSE)&amp;"","")</f>
        <v/>
      </c>
      <c r="BC51" s="222">
        <f>IFERROR(VLOOKUP(D51,'9月'!$H$3:$V$47,14,FALSE),0)</f>
        <v>3</v>
      </c>
      <c r="BD51" s="448">
        <f t="shared" si="48"/>
        <v>6</v>
      </c>
      <c r="BE51" s="447" t="str">
        <f>IFERROR(VLOOKUP(D51,'10月'!$H$3:$V$49,6,FALSE)&amp;"","")</f>
        <v>98</v>
      </c>
      <c r="BF51" s="222" t="str">
        <f>IFERROR(VLOOKUP(D51,'10月'!$H$3:$V$49,3,FALSE)&amp;"","")</f>
        <v>22</v>
      </c>
      <c r="BG51" s="222" t="str">
        <f>IFERROR(VLOOKUP(D51,'10月'!$H$3:$V$49,7,FALSE)&amp;"","")</f>
        <v>76</v>
      </c>
      <c r="BH51" s="222" t="str">
        <f>IFERROR(VLOOKUP(D51,'10月'!$H$3:$V$49,9,FALSE)&amp;"","")</f>
        <v/>
      </c>
      <c r="BI51" s="449" t="str">
        <f>IFERROR(VLOOKUP(D51,'10月'!$H$3:$V$49,10,FALSE)&amp;"","")</f>
        <v/>
      </c>
      <c r="BJ51" s="449" t="str">
        <f>IFERROR(VLOOKUP(D51,'10月'!$H$3:$V$49,11,FALSE)&amp;"","")</f>
        <v/>
      </c>
      <c r="BK51" s="222">
        <f>IFERROR(VLOOKUP(D51,'10月'!$H$3:$V$49,14,FALSE),0)</f>
        <v>9</v>
      </c>
      <c r="BL51" s="449">
        <f t="shared" si="49"/>
        <v>15</v>
      </c>
      <c r="BM51" s="647"/>
      <c r="BN51" s="230">
        <v>107</v>
      </c>
      <c r="BO51" s="934">
        <v>104</v>
      </c>
      <c r="BP51" s="934">
        <v>101</v>
      </c>
      <c r="BQ51" s="934" t="s">
        <v>291</v>
      </c>
      <c r="BR51" s="1227" t="s">
        <v>291</v>
      </c>
      <c r="BS51" s="230">
        <v>97</v>
      </c>
      <c r="BT51" s="1487">
        <v>98</v>
      </c>
      <c r="BU51" s="243">
        <f t="shared" si="8"/>
        <v>101.4</v>
      </c>
      <c r="BV51" s="39">
        <f t="shared" si="42"/>
        <v>23.520000000000007</v>
      </c>
      <c r="BW51" s="238"/>
      <c r="BX51" s="10"/>
      <c r="BY51" s="10"/>
    </row>
    <row r="52" spans="1:77" ht="20">
      <c r="A52" s="36">
        <f t="shared" si="9"/>
        <v>49</v>
      </c>
      <c r="B52" s="614" t="s">
        <v>657</v>
      </c>
      <c r="C52" s="438" t="s">
        <v>799</v>
      </c>
      <c r="D52" s="622" t="s">
        <v>658</v>
      </c>
      <c r="E52" s="437" t="s">
        <v>60</v>
      </c>
      <c r="F52" s="465" t="s">
        <v>839</v>
      </c>
      <c r="G52" s="1073" t="s">
        <v>717</v>
      </c>
      <c r="H52" s="645"/>
      <c r="I52" s="443" t="str">
        <f>IFERROR(VLOOKUP(D52,'4月修正'!$G$3:$S$53,7,FALSE),"")</f>
        <v/>
      </c>
      <c r="J52" s="444" t="str">
        <f>IFERROR(VLOOKUP(D52,'4月修正'!$G$3:$S$53,2,FALSE),"")</f>
        <v/>
      </c>
      <c r="K52" s="444" t="str">
        <f>IFERROR(VLOOKUP(D52,'4月修正'!$G$3:$S$53,8,FALSE)&amp;"","")</f>
        <v/>
      </c>
      <c r="L52" s="38" t="str">
        <f>IFERROR(VLOOKUP(D52,'4月修正'!$G$3:$Q$53,9,FALSE)&amp;"","")</f>
        <v/>
      </c>
      <c r="M52" s="38" t="str">
        <f>IFERROR(VLOOKUP(D52,'4月修正'!$G$3:$Q$53,10,FALSE)&amp;"","")</f>
        <v/>
      </c>
      <c r="N52" s="617"/>
      <c r="O52" s="38">
        <f>IFERROR(VLOOKUP(D52,'4月修正'!$G$3:$S$53,13,FALSE),0)</f>
        <v>0</v>
      </c>
      <c r="P52" s="445">
        <f t="shared" ref="P52" si="50">O52</f>
        <v>0</v>
      </c>
      <c r="Q52" s="443" t="str">
        <f>IFERROR(VLOOKUP(D52,'5月'!$H$3:$W$51,7,FALSE)&amp;"","")</f>
        <v>108</v>
      </c>
      <c r="R52" s="446" t="str">
        <f>IFERROR(VLOOKUP(D52,'5月'!$H$3:$W$51,3,FALSE)&amp;"","")</f>
        <v>Guest</v>
      </c>
      <c r="S52" s="444" t="str">
        <f>IFERROR(VLOOKUP(D52,'5月'!$H$3:$W$51,8,FALSE)&amp;"","")</f>
        <v/>
      </c>
      <c r="T52" s="444" t="str">
        <f>IFERROR(VLOOKUP(D52,'5月'!$H$3:$W$51,10,FALSE)&amp;"","")</f>
        <v/>
      </c>
      <c r="U52" s="444" t="str">
        <f>IFERROR(VLOOKUP(D52,'5月'!$H$3:$W$51,11,FALSE)&amp;"","")</f>
        <v/>
      </c>
      <c r="V52" s="444" t="str">
        <f>IFERROR(VLOOKUP(D52,'5月'!$H$3:$W$51,12,FALSE)&amp;"","")</f>
        <v>8</v>
      </c>
      <c r="W52" s="444">
        <f>IFERROR(VLOOKUP(D52,'5月'!$H$3:$W$51,14,FALSE),0)</f>
        <v>1</v>
      </c>
      <c r="X52" s="445">
        <f t="shared" ref="X52" si="51">IFERROR(P52+W52,0)</f>
        <v>1</v>
      </c>
      <c r="Y52" s="447"/>
      <c r="Z52" s="618"/>
      <c r="AA52" s="618"/>
      <c r="AB52" s="618"/>
      <c r="AC52" s="618"/>
      <c r="AD52" s="618"/>
      <c r="AE52" s="222">
        <f>IFERROR(VLOOKUP(D52,'6月'!$H$3:$V$55,13,FALSE),0)</f>
        <v>0</v>
      </c>
      <c r="AF52" s="448">
        <f t="shared" ref="AF52" si="52">IFERROR(AE52+X52,0)</f>
        <v>1</v>
      </c>
      <c r="AG52" s="447" t="str">
        <f>IFERROR(VLOOKUP(D52,'7月'!$H$3:$V$40,6,FALSE)&amp;"","")</f>
        <v>103</v>
      </c>
      <c r="AH52" s="618"/>
      <c r="AI52" s="618"/>
      <c r="AJ52" s="618"/>
      <c r="AK52" s="618"/>
      <c r="AL52" s="618"/>
      <c r="AM52" s="222">
        <f>IFERROR(VLOOKUP(D52,'7月'!$H$3:$V$40,13,FALSE),0)</f>
        <v>1</v>
      </c>
      <c r="AN52" s="448">
        <f t="shared" ref="AN52" si="53">IFERROR(AF52+AM52,0)</f>
        <v>2</v>
      </c>
      <c r="AO52" s="447" t="str">
        <f>IFERROR(VLOOKUP(D52,'8月'!$H$3:$V$50,6,FALSE)&amp;"","")</f>
        <v>119</v>
      </c>
      <c r="AP52" s="222" t="str">
        <f>IFERROR(VLOOKUP(D52,'8月'!$H$3:$V$50,3,FALSE)&amp;"","")</f>
        <v>22</v>
      </c>
      <c r="AQ52" s="222" t="str">
        <f>IFERROR(VLOOKUP(D52,'8月'!$H$3:$V$50,7,FALSE)&amp;"","")</f>
        <v>97</v>
      </c>
      <c r="AR52" s="449" t="str">
        <f>IFERROR(VLOOKUP(D52,'8月'!$H$3:$V$50,9,FALSE)&amp;"","")</f>
        <v/>
      </c>
      <c r="AS52" s="449" t="str">
        <f>IFERROR(VLOOKUP(D52,'8月'!$H$3:$V$50,10,FALSE)&amp;"","")</f>
        <v/>
      </c>
      <c r="AT52" s="449" t="str">
        <f>IFERROR(VLOOKUP(D52,'8月'!$H$3:$V$50,11,FALSE)&amp;"","")</f>
        <v/>
      </c>
      <c r="AU52" s="222">
        <f>IFERROR(VLOOKUP(D52,'8月'!$H$3:$V$50,14,FALSE),0)</f>
        <v>1</v>
      </c>
      <c r="AV52" s="448">
        <f t="shared" ref="AV52" si="54">IFERROR(AN52+AU52,0)</f>
        <v>3</v>
      </c>
      <c r="AW52" s="447" t="str">
        <f>IFERROR(VLOOKUP(D52,'9月'!$H$3:$V$47,6,FALSE)&amp;"","")</f>
        <v>102</v>
      </c>
      <c r="AX52" s="222" t="str">
        <f>IFERROR(VLOOKUP(D52,'9月'!$H$3:$V$47,3,FALSE)&amp;"","")</f>
        <v>24</v>
      </c>
      <c r="AY52" s="222" t="str">
        <f>IFERROR(VLOOKUP(D52,'9月'!$H$3:$V$47,7,FALSE)&amp;"","")</f>
        <v>78</v>
      </c>
      <c r="AZ52" s="222" t="str">
        <f>IFERROR(VLOOKUP(D52,'9月'!$H$3:$V$47,9,FALSE)&amp;"","")</f>
        <v/>
      </c>
      <c r="BA52" s="449" t="str">
        <f>IFERROR(VLOOKUP(D52,'9月'!$H$3:$V$47,10,FALSE)&amp;"","")</f>
        <v/>
      </c>
      <c r="BB52" s="449" t="str">
        <f>IFERROR(VLOOKUP(D52,'9月'!$H$3:$V$47,11,FALSE)&amp;"","")</f>
        <v/>
      </c>
      <c r="BC52" s="222">
        <f>IFERROR(VLOOKUP(D52,'9月'!$H$3:$V$47,14,FALSE),0)</f>
        <v>1</v>
      </c>
      <c r="BD52" s="448">
        <f>IFERROR(AV52+BC52,0)</f>
        <v>4</v>
      </c>
      <c r="BE52" s="447" t="str">
        <f>IFERROR(VLOOKUP(D52,'10月'!$H$3:$V$49,6,FALSE)&amp;"","")</f>
        <v>115</v>
      </c>
      <c r="BF52" s="222" t="str">
        <f>IFERROR(VLOOKUP(D52,'10月'!$H$3:$V$49,3,FALSE)&amp;"","")</f>
        <v>24</v>
      </c>
      <c r="BG52" s="222" t="str">
        <f>IFERROR(VLOOKUP(D52,'10月'!$H$3:$V$49,7,FALSE)&amp;"","")</f>
        <v>91</v>
      </c>
      <c r="BH52" s="619"/>
      <c r="BI52" s="619"/>
      <c r="BJ52" s="619"/>
      <c r="BK52" s="222">
        <f>IFERROR(VLOOKUP(D52,'10月'!$H$3:$V$49,14,FALSE),0)</f>
        <v>1</v>
      </c>
      <c r="BL52" s="449">
        <f t="shared" ref="BL52:BL53" si="55">BD52+BK52</f>
        <v>5</v>
      </c>
      <c r="BM52" s="650"/>
      <c r="BN52" s="620"/>
      <c r="BO52" s="935">
        <v>108</v>
      </c>
      <c r="BP52" s="935"/>
      <c r="BQ52" s="620"/>
      <c r="BR52" s="1228"/>
      <c r="BS52" s="620">
        <v>102</v>
      </c>
      <c r="BT52" s="620"/>
      <c r="BU52" s="243">
        <f t="shared" ref="BU52" si="56">IFERROR(AVERAGE(BN52,BO52,BP52,BQ52,BR52,BS52,BT52),"-")</f>
        <v>105</v>
      </c>
      <c r="BV52" s="39">
        <f t="shared" ref="BV52" si="57">IFERROR(MIN(((BU52-72)*0.8),36),"-")</f>
        <v>26.400000000000002</v>
      </c>
      <c r="BW52" s="1229"/>
      <c r="BX52" s="35"/>
      <c r="BY52" s="10"/>
    </row>
    <row r="53" spans="1:77" ht="19.5" customHeight="1">
      <c r="A53" s="36">
        <f t="shared" si="9"/>
        <v>50</v>
      </c>
      <c r="B53" s="421" t="s">
        <v>420</v>
      </c>
      <c r="C53" s="435" t="s">
        <v>364</v>
      </c>
      <c r="D53" s="423" t="s">
        <v>643</v>
      </c>
      <c r="E53" s="468" t="s">
        <v>60</v>
      </c>
      <c r="F53" s="465">
        <v>20.571428571428569</v>
      </c>
      <c r="G53" s="24"/>
      <c r="H53" s="645"/>
      <c r="I53" s="443">
        <f>IFERROR(VLOOKUP(D53,'4月修正'!$G$3:$S$53,7,FALSE),"")</f>
        <v>95</v>
      </c>
      <c r="J53" s="444">
        <f>IFERROR(VLOOKUP(D53,'4月修正'!$G$3:$S$53,2,FALSE),"")</f>
        <v>21</v>
      </c>
      <c r="K53" s="444" t="str">
        <f>IFERROR(VLOOKUP(D53,'4月修正'!$G$3:$S$53,8,FALSE)&amp;"","")</f>
        <v>74</v>
      </c>
      <c r="L53" s="38" t="str">
        <f>IFERROR(VLOOKUP(D53,'4月修正'!$G$3:$Q$53,9,FALSE)&amp;"","")</f>
        <v/>
      </c>
      <c r="M53" s="38" t="str">
        <f>IFERROR(VLOOKUP(D53,'4月修正'!$G$3:$Q$53,10,FALSE)&amp;"","")</f>
        <v/>
      </c>
      <c r="N53" s="38" t="str">
        <f>IFERROR(VLOOKUP(D53,'4月修正'!$G$3:$Q$53,11,FALSE)&amp;"","")</f>
        <v>8</v>
      </c>
      <c r="O53" s="38">
        <f>IFERROR(VLOOKUP(D53,'4月修正'!$G$3:$S$53,13,FALSE),0)</f>
        <v>3</v>
      </c>
      <c r="P53" s="445">
        <f t="shared" si="43"/>
        <v>3</v>
      </c>
      <c r="Q53" s="443" t="str">
        <f>IFERROR(VLOOKUP(D53,'5月'!$H$3:$W$51,7,FALSE)&amp;"","")</f>
        <v>92</v>
      </c>
      <c r="R53" s="446" t="str">
        <f>IFERROR(VLOOKUP(D53,'5月'!$H$3:$W$51,3,FALSE)&amp;"","")</f>
        <v>21</v>
      </c>
      <c r="S53" s="444" t="str">
        <f>IFERROR(VLOOKUP(D53,'5月'!$H$3:$W$51,8,FALSE)&amp;"","")</f>
        <v>71</v>
      </c>
      <c r="T53" s="444" t="str">
        <f>IFERROR(VLOOKUP(D53,'5月'!$H$3:$W$51,10,FALSE)&amp;"","")</f>
        <v>7</v>
      </c>
      <c r="U53" s="444" t="str">
        <f>IFERROR(VLOOKUP(D53,'5月'!$H$3:$W$51,11,FALSE)&amp;"","")</f>
        <v/>
      </c>
      <c r="V53" s="444" t="str">
        <f>IFERROR(VLOOKUP(D53,'5月'!$H$3:$W$51,12,FALSE)&amp;"","")</f>
        <v/>
      </c>
      <c r="W53" s="444">
        <f>IFERROR(VLOOKUP(D53,'5月'!$H$3:$W$51,14,FALSE),0)</f>
        <v>12</v>
      </c>
      <c r="X53" s="445">
        <f t="shared" si="44"/>
        <v>15</v>
      </c>
      <c r="Y53" s="447" t="str">
        <f>IFERROR(VLOOKUP(D53,'6月'!$H$3:$V$55,6,FALSE)&amp;"","")</f>
        <v>97</v>
      </c>
      <c r="Z53" s="222" t="str">
        <f>IFERROR(VLOOKUP(D53,'6月'!$H$3:$V$55,3,FALSE)&amp;"","")</f>
        <v>21</v>
      </c>
      <c r="AA53" s="222" t="str">
        <f>IFERROR(VLOOKUP(D53,'6月'!$H$3:$V$55,7,FALSE)&amp;"","")</f>
        <v>76</v>
      </c>
      <c r="AB53" s="222" t="str">
        <f>IFERROR(VLOOKUP(D53,'6月'!$H$3:$V$55,9,FALSE)&amp;"","")</f>
        <v/>
      </c>
      <c r="AC53" s="222" t="str">
        <f>IFERROR(VLOOKUP(D53,'6月'!$H$3:$V$55,10,FALSE)&amp;"","")</f>
        <v>6</v>
      </c>
      <c r="AD53" s="222" t="str">
        <f>IFERROR(VLOOKUP(D53,'6月'!$H$3:$V$55,11,FALSE)&amp;"","")</f>
        <v/>
      </c>
      <c r="AE53" s="222">
        <f>IFERROR(VLOOKUP(D53,'6月'!$H$3:$V$55,13,FALSE),0)</f>
        <v>2</v>
      </c>
      <c r="AF53" s="448">
        <f t="shared" si="45"/>
        <v>17</v>
      </c>
      <c r="AG53" s="447" t="str">
        <f>IFERROR(VLOOKUP(D53,'7月'!$H$3:$V$40,6,FALSE)&amp;"","")</f>
        <v>94</v>
      </c>
      <c r="AH53" s="222" t="str">
        <f>IFERROR(VLOOKUP(D53,'7月'!$H$3:$V$40,3,FALSE)&amp;"","")</f>
        <v>21</v>
      </c>
      <c r="AI53" s="222" t="str">
        <f>IFERROR(VLOOKUP(D53,'7月'!$H$3:$V$40,7,FALSE)&amp;"","")</f>
        <v>73</v>
      </c>
      <c r="AJ53" s="222" t="str">
        <f>IFERROR(VLOOKUP(D53,'7月'!$H$3:$V$40,9,FALSE)&amp;"","")</f>
        <v/>
      </c>
      <c r="AK53" s="222" t="str">
        <f>IFERROR(VLOOKUP(D53,'7月'!$H$3:$V$40,10,FALSE)&amp;"","")</f>
        <v/>
      </c>
      <c r="AL53" s="222" t="str">
        <f>IFERROR(VLOOKUP(D53,'7月'!$H$3:$V$40,11,FALSE)&amp;"","")</f>
        <v/>
      </c>
      <c r="AM53" s="222">
        <f>IFERROR(VLOOKUP(D53,'7月'!$H$3:$V$40,13,FALSE),0)</f>
        <v>7</v>
      </c>
      <c r="AN53" s="448">
        <f t="shared" si="46"/>
        <v>24</v>
      </c>
      <c r="AO53" s="447" t="str">
        <f>IFERROR(VLOOKUP(D53,'8月'!$H$3:$V$50,6,FALSE)&amp;"","")</f>
        <v>92</v>
      </c>
      <c r="AP53" s="222" t="str">
        <f>IFERROR(VLOOKUP(D53,'8月'!$H$3:$V$50,3,FALSE)&amp;"","")</f>
        <v>21</v>
      </c>
      <c r="AQ53" s="222" t="str">
        <f>IFERROR(VLOOKUP(D53,'8月'!$H$3:$V$50,7,FALSE)&amp;"","")</f>
        <v>71</v>
      </c>
      <c r="AR53" s="449" t="str">
        <f>IFERROR(VLOOKUP(D53,'8月'!$H$3:$V$50,9,FALSE)&amp;"","")</f>
        <v>5</v>
      </c>
      <c r="AS53" s="449" t="str">
        <f>IFERROR(VLOOKUP(D53,'8月'!$H$3:$V$50,10,FALSE)&amp;"","")</f>
        <v/>
      </c>
      <c r="AT53" s="449" t="str">
        <f>IFERROR(VLOOKUP(D53,'8月'!$H$3:$V$50,11,FALSE)&amp;"","")</f>
        <v/>
      </c>
      <c r="AU53" s="222">
        <f>IFERROR(VLOOKUP(D53,'8月'!$H$3:$V$50,14,FALSE),0)</f>
        <v>10</v>
      </c>
      <c r="AV53" s="448">
        <f t="shared" si="47"/>
        <v>34</v>
      </c>
      <c r="AW53" s="447" t="str">
        <f>IFERROR(VLOOKUP(D53,'9月'!$H$3:$V$47,6,FALSE)&amp;"","")</f>
        <v>95</v>
      </c>
      <c r="AX53" s="222" t="str">
        <f>IFERROR(VLOOKUP(D53,'9月'!$H$3:$V$47,3,FALSE)&amp;"","")</f>
        <v>21</v>
      </c>
      <c r="AY53" s="222" t="str">
        <f>IFERROR(VLOOKUP(D53,'9月'!$H$3:$V$47,7,FALSE)&amp;"","")</f>
        <v>74</v>
      </c>
      <c r="AZ53" s="222" t="str">
        <f>IFERROR(VLOOKUP(D53,'9月'!$H$3:$V$47,9,FALSE)&amp;"","")</f>
        <v>5,16</v>
      </c>
      <c r="BA53" s="449" t="str">
        <f>IFERROR(VLOOKUP(D53,'9月'!$H$3:$V$47,10,FALSE)&amp;"","")</f>
        <v/>
      </c>
      <c r="BB53" s="449" t="str">
        <f>IFERROR(VLOOKUP(D53,'9月'!$H$3:$V$47,11,FALSE)&amp;"","")</f>
        <v>17</v>
      </c>
      <c r="BC53" s="222">
        <f>IFERROR(VLOOKUP(D53,'9月'!$H$3:$V$47,14,FALSE),0)</f>
        <v>7</v>
      </c>
      <c r="BD53" s="448">
        <f t="shared" si="48"/>
        <v>41</v>
      </c>
      <c r="BE53" s="447" t="str">
        <f>IFERROR(VLOOKUP(D53,'10月'!$H$3:$V$49,6,FALSE)&amp;"","")</f>
        <v>101</v>
      </c>
      <c r="BF53" s="222" t="str">
        <f>IFERROR(VLOOKUP(D53,'10月'!$H$3:$V$49,3,FALSE)&amp;"","")</f>
        <v>21</v>
      </c>
      <c r="BG53" s="222" t="str">
        <f>IFERROR(VLOOKUP(D53,'10月'!$H$3:$V$49,7,FALSE)&amp;"","")</f>
        <v>80</v>
      </c>
      <c r="BH53" s="222" t="str">
        <f>IFERROR(VLOOKUP(D53,'10月'!$H$3:$V$49,9,FALSE)&amp;"","")</f>
        <v/>
      </c>
      <c r="BI53" s="449" t="str">
        <f>IFERROR(VLOOKUP(D53,'10月'!$H$3:$V$49,10,FALSE)&amp;"","")</f>
        <v/>
      </c>
      <c r="BJ53" s="449" t="str">
        <f>IFERROR(VLOOKUP(D53,'10月'!$H$3:$V$49,11,FALSE)&amp;"","")</f>
        <v/>
      </c>
      <c r="BK53" s="222">
        <f>IFERROR(VLOOKUP(D53,'10月'!$H$3:$V$49,14,FALSE),0)</f>
        <v>1</v>
      </c>
      <c r="BL53" s="449">
        <f t="shared" si="55"/>
        <v>42</v>
      </c>
      <c r="BM53" s="647"/>
      <c r="BN53" s="230">
        <v>95</v>
      </c>
      <c r="BO53" s="934">
        <v>92</v>
      </c>
      <c r="BP53" s="934">
        <v>97</v>
      </c>
      <c r="BQ53" s="934">
        <v>94</v>
      </c>
      <c r="BR53" s="230">
        <v>92</v>
      </c>
      <c r="BS53" s="230">
        <v>95</v>
      </c>
      <c r="BT53" s="1487">
        <v>101</v>
      </c>
      <c r="BU53" s="243">
        <f t="shared" si="8"/>
        <v>95.142857142857139</v>
      </c>
      <c r="BV53" s="39">
        <f t="shared" si="42"/>
        <v>18.514285714285712</v>
      </c>
      <c r="BW53" s="238"/>
      <c r="BX53" s="10"/>
      <c r="BY53" s="10"/>
    </row>
    <row r="54" spans="1:77" s="21" customFormat="1" ht="19.5" customHeight="1">
      <c r="A54" s="36">
        <f t="shared" si="9"/>
        <v>51</v>
      </c>
      <c r="B54" s="421" t="s">
        <v>446</v>
      </c>
      <c r="C54" s="435" t="s">
        <v>339</v>
      </c>
      <c r="D54" s="423" t="s">
        <v>644</v>
      </c>
      <c r="E54" s="470" t="s">
        <v>546</v>
      </c>
      <c r="F54" s="659">
        <v>32</v>
      </c>
      <c r="G54" s="38" t="s">
        <v>659</v>
      </c>
      <c r="H54" s="44"/>
      <c r="I54" s="443" t="str">
        <f>IFERROR(VLOOKUP(D54,'4月修正'!$G$3:$S$53,7,FALSE),"")</f>
        <v/>
      </c>
      <c r="J54" s="444" t="str">
        <f>IFERROR(VLOOKUP(D54,'4月修正'!$G$3:$S$53,2,FALSE),"")</f>
        <v/>
      </c>
      <c r="K54" s="444" t="str">
        <f>IFERROR(VLOOKUP(D54,'4月修正'!$G$3:$S$53,8,FALSE)&amp;"","")</f>
        <v/>
      </c>
      <c r="L54" s="38" t="str">
        <f>IFERROR(VLOOKUP(D54,'4月修正'!$G$3:$Q$53,9,FALSE)&amp;"","")</f>
        <v/>
      </c>
      <c r="M54" s="38" t="str">
        <f>IFERROR(VLOOKUP(D54,'4月修正'!$G$3:$Q$53,10,FALSE)&amp;"","")</f>
        <v/>
      </c>
      <c r="N54" s="38" t="str">
        <f>IFERROR(VLOOKUP(D54,'4月修正'!$G$3:$Q$53,11,FALSE)&amp;"","")</f>
        <v/>
      </c>
      <c r="O54" s="38">
        <f>IFERROR(VLOOKUP(D54,'4月修正'!$G$3:$S$53,13,FALSE),0)</f>
        <v>0</v>
      </c>
      <c r="P54" s="445">
        <f t="shared" si="43"/>
        <v>0</v>
      </c>
      <c r="Q54" s="443" t="str">
        <f>IFERROR(VLOOKUP(D54,'5月'!$H$3:$W$51,7,FALSE)&amp;"","")</f>
        <v>111</v>
      </c>
      <c r="R54" s="446" t="str">
        <f>IFERROR(VLOOKUP(D54,'5月'!$H$3:$W$51,3,FALSE)&amp;"","")</f>
        <v>32</v>
      </c>
      <c r="S54" s="444" t="str">
        <f>IFERROR(VLOOKUP(D54,'5月'!$H$3:$W$51,8,FALSE)&amp;"","")</f>
        <v>79</v>
      </c>
      <c r="T54" s="444" t="str">
        <f>IFERROR(VLOOKUP(D54,'5月'!$H$3:$W$51,10,FALSE)&amp;"","")</f>
        <v/>
      </c>
      <c r="U54" s="444" t="str">
        <f>IFERROR(VLOOKUP(D54,'5月'!$H$3:$W$51,11,FALSE)&amp;"","")</f>
        <v/>
      </c>
      <c r="V54" s="444" t="str">
        <f>IFERROR(VLOOKUP(D54,'5月'!$H$3:$W$51,12,FALSE)&amp;"","")</f>
        <v/>
      </c>
      <c r="W54" s="444">
        <f>IFERROR(VLOOKUP(D54,'5月'!$H$3:$W$51,14,FALSE),0)</f>
        <v>1</v>
      </c>
      <c r="X54" s="445">
        <f t="shared" si="44"/>
        <v>1</v>
      </c>
      <c r="Y54" s="447" t="str">
        <f>IFERROR(VLOOKUP(D54,'6月'!$H$3:$V$55,6,FALSE)&amp;"","")</f>
        <v>109</v>
      </c>
      <c r="Z54" s="222" t="str">
        <f>IFERROR(VLOOKUP(D54,'6月'!$H$3:$V$55,3,FALSE)&amp;"","")</f>
        <v>30</v>
      </c>
      <c r="AA54" s="222" t="str">
        <f>IFERROR(VLOOKUP(D54,'6月'!$H$3:$V$55,7,FALSE)&amp;"","")</f>
        <v>79</v>
      </c>
      <c r="AB54" s="222" t="str">
        <f>IFERROR(VLOOKUP(D54,'6月'!$H$3:$V$55,9,FALSE)&amp;"","")</f>
        <v/>
      </c>
      <c r="AC54" s="222" t="str">
        <f>IFERROR(VLOOKUP(D54,'6月'!$H$3:$V$55,10,FALSE)&amp;"","")</f>
        <v>3</v>
      </c>
      <c r="AD54" s="222" t="str">
        <f>IFERROR(VLOOKUP(D54,'6月'!$H$3:$V$55,11,FALSE)&amp;"","")</f>
        <v/>
      </c>
      <c r="AE54" s="222">
        <f>IFERROR(VLOOKUP(D54,'6月'!$H$3:$V$55,13,FALSE),0)</f>
        <v>1</v>
      </c>
      <c r="AF54" s="448">
        <f t="shared" si="45"/>
        <v>2</v>
      </c>
      <c r="AG54" s="447" t="str">
        <f>IFERROR(VLOOKUP(D54,'7月'!$H$3:$V$40,6,FALSE)&amp;"","")</f>
        <v/>
      </c>
      <c r="AH54" s="222" t="str">
        <f>IFERROR(VLOOKUP(D54,'7月'!$H$3:$V$40,3,FALSE)&amp;"","")</f>
        <v/>
      </c>
      <c r="AI54" s="222" t="str">
        <f>IFERROR(VLOOKUP(D54,'7月'!$H$3:$V$40,7,FALSE)&amp;"","")</f>
        <v/>
      </c>
      <c r="AJ54" s="222" t="str">
        <f>IFERROR(VLOOKUP(D54,'7月'!$H$3:$V$40,9,FALSE)&amp;"","")</f>
        <v/>
      </c>
      <c r="AK54" s="222" t="str">
        <f>IFERROR(VLOOKUP(D54,'7月'!$H$3:$V$40,10,FALSE)&amp;"","")</f>
        <v/>
      </c>
      <c r="AL54" s="222" t="str">
        <f>IFERROR(VLOOKUP(D54,'7月'!$H$3:$V$40,11,FALSE)&amp;"","")</f>
        <v/>
      </c>
      <c r="AM54" s="222">
        <f>IFERROR(VLOOKUP(D54,'7月'!$H$3:$V$40,13,FALSE),0)</f>
        <v>0</v>
      </c>
      <c r="AN54" s="448">
        <f t="shared" si="46"/>
        <v>2</v>
      </c>
      <c r="AO54" s="447" t="str">
        <f>IFERROR(VLOOKUP(D54,'8月'!$H$3:$V$50,6,FALSE)&amp;"","")</f>
        <v>98</v>
      </c>
      <c r="AP54" s="222" t="str">
        <f>IFERROR(VLOOKUP(D54,'8月'!$H$3:$V$50,3,FALSE)&amp;"","")</f>
        <v>30</v>
      </c>
      <c r="AQ54" s="826" t="str">
        <f>IFERROR(VLOOKUP(D54,'8月'!$H$3:$V$50,7,FALSE)&amp;"","")</f>
        <v>68</v>
      </c>
      <c r="AR54" s="449" t="str">
        <f>IFERROR(VLOOKUP(D54,'8月'!$H$3:$V$50,9,FALSE)&amp;"","")</f>
        <v/>
      </c>
      <c r="AS54" s="449" t="str">
        <f>IFERROR(VLOOKUP(D54,'8月'!$H$3:$V$50,10,FALSE)&amp;"","")</f>
        <v/>
      </c>
      <c r="AT54" s="449" t="str">
        <f>IFERROR(VLOOKUP(D54,'8月'!$H$3:$V$50,11,FALSE)&amp;"","")</f>
        <v/>
      </c>
      <c r="AU54" s="222">
        <f>IFERROR(VLOOKUP(D54,'8月'!$H$3:$V$50,14,FALSE),0)</f>
        <v>21</v>
      </c>
      <c r="AV54" s="448">
        <f t="shared" si="47"/>
        <v>23</v>
      </c>
      <c r="AW54" s="447" t="str">
        <f>IFERROR(VLOOKUP(D54,'9月'!$H$3:$V$47,6,FALSE)&amp;"","")</f>
        <v/>
      </c>
      <c r="AX54" s="222" t="str">
        <f>IFERROR(VLOOKUP(D54,'9月'!$H$3:$V$47,3,FALSE)&amp;"","")</f>
        <v/>
      </c>
      <c r="AY54" s="222" t="str">
        <f>IFERROR(VLOOKUP(D54,'9月'!$H$3:$V$47,7,FALSE)&amp;"","")</f>
        <v/>
      </c>
      <c r="AZ54" s="222" t="str">
        <f>IFERROR(VLOOKUP(D54,'9月'!$H$3:$V$47,9,FALSE)&amp;"","")</f>
        <v/>
      </c>
      <c r="BA54" s="449" t="str">
        <f>IFERROR(VLOOKUP(D54,'9月'!$H$3:$V$47,10,FALSE)&amp;"","")</f>
        <v/>
      </c>
      <c r="BB54" s="449" t="str">
        <f>IFERROR(VLOOKUP(D54,'9月'!$H$3:$V$47,11,FALSE)&amp;"","")</f>
        <v/>
      </c>
      <c r="BC54" s="222">
        <f>IFERROR(VLOOKUP(D54,'9月'!$H$3:$V$47,14,FALSE),0)</f>
        <v>0</v>
      </c>
      <c r="BD54" s="448">
        <f t="shared" si="48"/>
        <v>23</v>
      </c>
      <c r="BE54" s="447" t="str">
        <f>IFERROR(VLOOKUP(D54,'10月'!$H$3:$V$49,6,FALSE)&amp;"","")</f>
        <v>119</v>
      </c>
      <c r="BF54" s="222" t="str">
        <f>IFERROR(VLOOKUP(D54,'10月'!$H$3:$V$49,3,FALSE)&amp;"","")</f>
        <v>22</v>
      </c>
      <c r="BG54" s="222" t="str">
        <f>IFERROR(VLOOKUP(D54,'10月'!$H$3:$V$49,7,FALSE)&amp;"","")</f>
        <v>97</v>
      </c>
      <c r="BH54" s="222" t="str">
        <f>IFERROR(VLOOKUP(D54,'10月'!$H$3:$V$49,9,FALSE)&amp;"","")</f>
        <v/>
      </c>
      <c r="BI54" s="449" t="str">
        <f>IFERROR(VLOOKUP(D54,'10月'!$H$3:$V$49,10,FALSE)&amp;"","")</f>
        <v/>
      </c>
      <c r="BJ54" s="449" t="str">
        <f>IFERROR(VLOOKUP(D54,'10月'!$H$3:$V$49,11,FALSE)&amp;"","")</f>
        <v/>
      </c>
      <c r="BK54" s="222">
        <f>IFERROR(VLOOKUP(D54,'10月'!$H$3:$V$49,14,FALSE),0)</f>
        <v>1</v>
      </c>
      <c r="BL54" s="449">
        <f t="shared" si="49"/>
        <v>24</v>
      </c>
      <c r="BM54" s="647"/>
      <c r="BN54" s="230" t="s">
        <v>291</v>
      </c>
      <c r="BO54" s="934">
        <v>111</v>
      </c>
      <c r="BP54" s="934">
        <v>109</v>
      </c>
      <c r="BQ54" s="934" t="s">
        <v>291</v>
      </c>
      <c r="BR54" s="230">
        <v>98</v>
      </c>
      <c r="BS54" s="230" t="s">
        <v>291</v>
      </c>
      <c r="BT54" s="1487">
        <v>119</v>
      </c>
      <c r="BU54" s="243">
        <f t="shared" si="8"/>
        <v>109.25</v>
      </c>
      <c r="BV54" s="39">
        <f t="shared" si="42"/>
        <v>29.8</v>
      </c>
      <c r="BW54" s="1266" t="s">
        <v>506</v>
      </c>
    </row>
    <row r="55" spans="1:77" s="21" customFormat="1" ht="19.5" customHeight="1">
      <c r="A55" s="36">
        <f t="shared" si="9"/>
        <v>52</v>
      </c>
      <c r="B55" s="421" t="s">
        <v>409</v>
      </c>
      <c r="C55" s="435" t="s">
        <v>131</v>
      </c>
      <c r="D55" s="423" t="s">
        <v>645</v>
      </c>
      <c r="E55" s="468" t="s">
        <v>60</v>
      </c>
      <c r="F55" s="465">
        <v>16.133333333333336</v>
      </c>
      <c r="G55" s="11" t="s">
        <v>727</v>
      </c>
      <c r="H55" s="44"/>
      <c r="I55" s="443">
        <f>IFERROR(VLOOKUP(D55,'4月修正'!$G$3:$S$53,7,FALSE),"")</f>
        <v>96</v>
      </c>
      <c r="J55" s="444">
        <f>IFERROR(VLOOKUP(D55,'4月修正'!$G$3:$S$53,2,FALSE),"")</f>
        <v>16</v>
      </c>
      <c r="K55" s="444" t="str">
        <f>IFERROR(VLOOKUP(D55,'4月修正'!$G$3:$S$53,8,FALSE)&amp;"","")</f>
        <v>80</v>
      </c>
      <c r="L55" s="38" t="str">
        <f>IFERROR(VLOOKUP(D55,'4月修正'!$G$3:$Q$53,9,FALSE)&amp;"","")</f>
        <v/>
      </c>
      <c r="M55" s="38" t="str">
        <f>IFERROR(VLOOKUP(D55,'4月修正'!$G$3:$Q$53,10,FALSE)&amp;"","")</f>
        <v/>
      </c>
      <c r="N55" s="38" t="str">
        <f>IFERROR(VLOOKUP(D55,'4月修正'!$G$3:$Q$53,11,FALSE)&amp;"","")</f>
        <v/>
      </c>
      <c r="O55" s="38">
        <f>IFERROR(VLOOKUP(D55,'4月修正'!$G$3:$S$53,13,FALSE),0)</f>
        <v>1</v>
      </c>
      <c r="P55" s="445">
        <f t="shared" si="43"/>
        <v>1</v>
      </c>
      <c r="Q55" s="443" t="str">
        <f>IFERROR(VLOOKUP(D55,'5月'!$H$3:$W$51,7,FALSE)&amp;"","")</f>
        <v>91</v>
      </c>
      <c r="R55" s="446" t="str">
        <f>IFERROR(VLOOKUP(D55,'5月'!$H$3:$W$51,3,FALSE)&amp;"","")</f>
        <v>16</v>
      </c>
      <c r="S55" s="444" t="str">
        <f>IFERROR(VLOOKUP(D55,'5月'!$H$3:$W$51,8,FALSE)&amp;"","")</f>
        <v>75</v>
      </c>
      <c r="T55" s="444" t="str">
        <f>IFERROR(VLOOKUP(D55,'5月'!$H$3:$W$51,10,FALSE)&amp;"","")</f>
        <v>6</v>
      </c>
      <c r="U55" s="444" t="str">
        <f>IFERROR(VLOOKUP(D55,'5月'!$H$3:$W$51,11,FALSE)&amp;"","")</f>
        <v>3,6</v>
      </c>
      <c r="V55" s="444" t="str">
        <f>IFERROR(VLOOKUP(D55,'5月'!$H$3:$W$51,12,FALSE)&amp;"","")</f>
        <v/>
      </c>
      <c r="W55" s="444">
        <f>IFERROR(VLOOKUP(D55,'5月'!$H$3:$W$51,14,FALSE),0)</f>
        <v>7</v>
      </c>
      <c r="X55" s="445">
        <f t="shared" si="44"/>
        <v>8</v>
      </c>
      <c r="Y55" s="447" t="str">
        <f>IFERROR(VLOOKUP(D55,'6月'!$H$3:$V$55,6,FALSE)&amp;"","")</f>
        <v>85</v>
      </c>
      <c r="Z55" s="222" t="str">
        <f>IFERROR(VLOOKUP(D55,'6月'!$H$3:$V$55,3,FALSE)&amp;"","")</f>
        <v>16</v>
      </c>
      <c r="AA55" s="828" t="str">
        <f>IFERROR(VLOOKUP(D55,'6月'!$H$3:$V$55,7,FALSE)&amp;"","")</f>
        <v>69</v>
      </c>
      <c r="AB55" s="222" t="str">
        <f>IFERROR(VLOOKUP(D55,'6月'!$H$3:$V$55,9,FALSE)&amp;"","")</f>
        <v>4, 5</v>
      </c>
      <c r="AC55" s="222" t="str">
        <f>IFERROR(VLOOKUP(D55,'6月'!$H$3:$V$55,10,FALSE)&amp;"","")</f>
        <v/>
      </c>
      <c r="AD55" s="222" t="str">
        <f>IFERROR(VLOOKUP(D55,'6月'!$H$3:$V$55,11,FALSE)&amp;"","")</f>
        <v/>
      </c>
      <c r="AE55" s="222">
        <f>IFERROR(VLOOKUP(D55,'6月'!$H$3:$V$55,13,FALSE),0)</f>
        <v>15</v>
      </c>
      <c r="AF55" s="448">
        <f t="shared" si="45"/>
        <v>23</v>
      </c>
      <c r="AG55" s="447" t="str">
        <f>IFERROR(VLOOKUP(D55,'7月'!$H$3:$V$40,6,FALSE)&amp;"","")</f>
        <v>87</v>
      </c>
      <c r="AH55" s="222" t="str">
        <f>IFERROR(VLOOKUP(D55,'7月'!$H$3:$V$40,3,FALSE)&amp;"","")</f>
        <v>14</v>
      </c>
      <c r="AI55" s="222" t="str">
        <f>IFERROR(VLOOKUP(D55,'7月'!$H$3:$V$40,7,FALSE)&amp;"","")</f>
        <v>73</v>
      </c>
      <c r="AJ55" s="222" t="str">
        <f>IFERROR(VLOOKUP(D55,'7月'!$H$3:$V$40,9,FALSE)&amp;"","")</f>
        <v/>
      </c>
      <c r="AK55" s="222" t="str">
        <f>IFERROR(VLOOKUP(D55,'7月'!$H$3:$V$40,10,FALSE)&amp;"","")</f>
        <v/>
      </c>
      <c r="AL55" s="222" t="str">
        <f>IFERROR(VLOOKUP(D55,'7月'!$H$3:$V$40,11,FALSE)&amp;"","")</f>
        <v/>
      </c>
      <c r="AM55" s="222">
        <f>IFERROR(VLOOKUP(D55,'7月'!$H$3:$V$40,13,FALSE),0)</f>
        <v>8</v>
      </c>
      <c r="AN55" s="448">
        <f t="shared" si="46"/>
        <v>31</v>
      </c>
      <c r="AO55" s="447" t="str">
        <f>IFERROR(VLOOKUP(D55,'8月'!$H$3:$V$50,6,FALSE)&amp;"","")</f>
        <v>86</v>
      </c>
      <c r="AP55" s="222" t="str">
        <f>IFERROR(VLOOKUP(D55,'8月'!$H$3:$V$50,3,FALSE)&amp;"","")</f>
        <v>14</v>
      </c>
      <c r="AQ55" s="222" t="str">
        <f>IFERROR(VLOOKUP(D55,'8月'!$H$3:$V$50,7,FALSE)&amp;"","")</f>
        <v>72</v>
      </c>
      <c r="AR55" s="449" t="str">
        <f>IFERROR(VLOOKUP(D55,'8月'!$H$3:$V$50,9,FALSE)&amp;"","")</f>
        <v>5, 11</v>
      </c>
      <c r="AS55" s="449" t="str">
        <f>IFERROR(VLOOKUP(D55,'8月'!$H$3:$V$50,10,FALSE)&amp;"","")</f>
        <v/>
      </c>
      <c r="AT55" s="449" t="str">
        <f>IFERROR(VLOOKUP(D55,'8月'!$H$3:$V$50,11,FALSE)&amp;"","")</f>
        <v>8</v>
      </c>
      <c r="AU55" s="222">
        <f>IFERROR(VLOOKUP(D55,'8月'!$H$3:$V$50,14,FALSE),0)</f>
        <v>8</v>
      </c>
      <c r="AV55" s="448">
        <f t="shared" si="47"/>
        <v>39</v>
      </c>
      <c r="AW55" s="447" t="str">
        <f>IFERROR(VLOOKUP(D55,'9月'!$H$3:$V$47,6,FALSE)&amp;"","")</f>
        <v>92</v>
      </c>
      <c r="AX55" s="222" t="str">
        <f>IFERROR(VLOOKUP(D55,'9月'!$H$3:$V$47,3,FALSE)&amp;"","")</f>
        <v>14</v>
      </c>
      <c r="AY55" s="222" t="str">
        <f>IFERROR(VLOOKUP(D55,'9月'!$H$3:$V$47,7,FALSE)&amp;"","")</f>
        <v>78</v>
      </c>
      <c r="AZ55" s="222" t="str">
        <f>IFERROR(VLOOKUP(D55,'9月'!$H$3:$V$47,9,FALSE)&amp;"","")</f>
        <v>1,6</v>
      </c>
      <c r="BA55" s="449" t="str">
        <f>IFERROR(VLOOKUP(D55,'9月'!$H$3:$V$47,10,FALSE)&amp;"","")</f>
        <v>6,14</v>
      </c>
      <c r="BB55" s="449" t="str">
        <f>IFERROR(VLOOKUP(D55,'9月'!$H$3:$V$47,11,FALSE)&amp;"","")</f>
        <v/>
      </c>
      <c r="BC55" s="222">
        <f>IFERROR(VLOOKUP(D55,'9月'!$H$3:$V$47,14,FALSE),0)</f>
        <v>1</v>
      </c>
      <c r="BD55" s="448">
        <f t="shared" si="48"/>
        <v>40</v>
      </c>
      <c r="BE55" s="447" t="str">
        <f>IFERROR(VLOOKUP(D55,'10月'!$H$3:$V$49,6,FALSE)&amp;"","")</f>
        <v>93</v>
      </c>
      <c r="BF55" s="222" t="str">
        <f>IFERROR(VLOOKUP(D55,'10月'!$H$3:$V$49,3,FALSE)&amp;"","")</f>
        <v>14</v>
      </c>
      <c r="BG55" s="222" t="str">
        <f>IFERROR(VLOOKUP(D55,'10月'!$H$3:$V$49,7,FALSE)&amp;"","")</f>
        <v>79</v>
      </c>
      <c r="BH55" s="222" t="str">
        <f>IFERROR(VLOOKUP(D55,'10月'!$H$3:$V$49,9,FALSE)&amp;"","")</f>
        <v>5</v>
      </c>
      <c r="BI55" s="449" t="str">
        <f>IFERROR(VLOOKUP(D55,'10月'!$H$3:$V$49,10,FALSE)&amp;"","")</f>
        <v/>
      </c>
      <c r="BJ55" s="449" t="str">
        <f>IFERROR(VLOOKUP(D55,'10月'!$H$3:$V$49,11,FALSE)&amp;"","")</f>
        <v/>
      </c>
      <c r="BK55" s="222">
        <f>IFERROR(VLOOKUP(D55,'10月'!$H$3:$V$49,14,FALSE),0)</f>
        <v>2</v>
      </c>
      <c r="BL55" s="449">
        <f t="shared" si="49"/>
        <v>42</v>
      </c>
      <c r="BM55" s="647"/>
      <c r="BN55" s="230">
        <v>96</v>
      </c>
      <c r="BO55" s="934">
        <v>91</v>
      </c>
      <c r="BP55" s="934">
        <v>85</v>
      </c>
      <c r="BQ55" s="934">
        <v>87</v>
      </c>
      <c r="BR55" s="230">
        <v>86</v>
      </c>
      <c r="BS55" s="230">
        <v>92</v>
      </c>
      <c r="BT55" s="1487">
        <v>93</v>
      </c>
      <c r="BU55" s="243">
        <f t="shared" si="8"/>
        <v>90</v>
      </c>
      <c r="BV55" s="39">
        <f t="shared" si="42"/>
        <v>14.4</v>
      </c>
      <c r="BW55" s="239"/>
    </row>
    <row r="56" spans="1:77" s="35" customFormat="1" ht="19.5" customHeight="1">
      <c r="A56" s="36">
        <f t="shared" si="9"/>
        <v>53</v>
      </c>
      <c r="B56" s="421" t="s">
        <v>418</v>
      </c>
      <c r="C56" s="435" t="s">
        <v>339</v>
      </c>
      <c r="D56" s="424" t="s">
        <v>646</v>
      </c>
      <c r="E56" s="468" t="s">
        <v>63</v>
      </c>
      <c r="F56" s="465">
        <v>36</v>
      </c>
      <c r="G56" s="38"/>
      <c r="H56" s="645"/>
      <c r="I56" s="443">
        <f>IFERROR(VLOOKUP(D56,'4月修正'!$G$3:$S$53,7,FALSE),"")</f>
        <v>116</v>
      </c>
      <c r="J56" s="444">
        <f>IFERROR(VLOOKUP(D56,'4月修正'!$G$3:$S$53,2,FALSE),"")</f>
        <v>36</v>
      </c>
      <c r="K56" s="444" t="str">
        <f>IFERROR(VLOOKUP(D56,'4月修正'!$G$3:$S$53,8,FALSE)&amp;"","")</f>
        <v>80</v>
      </c>
      <c r="L56" s="38" t="str">
        <f>IFERROR(VLOOKUP(D56,'4月修正'!$G$3:$Q$53,9,FALSE)&amp;"","")</f>
        <v/>
      </c>
      <c r="M56" s="38" t="str">
        <f>IFERROR(VLOOKUP(D56,'4月修正'!$G$3:$Q$53,10,FALSE)&amp;"","")</f>
        <v/>
      </c>
      <c r="N56" s="38" t="str">
        <f>IFERROR(VLOOKUP(D56,'4月修正'!$G$3:$Q$53,11,FALSE)&amp;"","")</f>
        <v/>
      </c>
      <c r="O56" s="38">
        <f>IFERROR(VLOOKUP(D56,'4月修正'!$G$3:$S$53,13,FALSE),0)</f>
        <v>1</v>
      </c>
      <c r="P56" s="445">
        <f t="shared" si="43"/>
        <v>1</v>
      </c>
      <c r="Q56" s="443" t="str">
        <f>IFERROR(VLOOKUP(D56,'5月'!$H$3:$W$51,7,FALSE)&amp;"","")</f>
        <v>120</v>
      </c>
      <c r="R56" s="446" t="str">
        <f>IFERROR(VLOOKUP(D56,'5月'!$H$3:$W$51,3,FALSE)&amp;"","")</f>
        <v>36</v>
      </c>
      <c r="S56" s="444" t="str">
        <f>IFERROR(VLOOKUP(D56,'5月'!$H$3:$W$51,8,FALSE)&amp;"","")</f>
        <v>84</v>
      </c>
      <c r="T56" s="444" t="str">
        <f>IFERROR(VLOOKUP(D56,'5月'!$H$3:$W$51,10,FALSE)&amp;"","")</f>
        <v/>
      </c>
      <c r="U56" s="444" t="str">
        <f>IFERROR(VLOOKUP(D56,'5月'!$H$3:$W$51,11,FALSE)&amp;"","")</f>
        <v/>
      </c>
      <c r="V56" s="444" t="str">
        <f>IFERROR(VLOOKUP(D56,'5月'!$H$3:$W$51,12,FALSE)&amp;"","")</f>
        <v/>
      </c>
      <c r="W56" s="444">
        <f>IFERROR(VLOOKUP(D56,'5月'!$H$3:$W$51,14,FALSE),0)</f>
        <v>1</v>
      </c>
      <c r="X56" s="445">
        <f t="shared" si="44"/>
        <v>2</v>
      </c>
      <c r="Y56" s="447" t="str">
        <f>IFERROR(VLOOKUP(D56,'6月'!$H$3:$V$55,6,FALSE)&amp;"","")</f>
        <v>115</v>
      </c>
      <c r="Z56" s="222" t="str">
        <f>IFERROR(VLOOKUP(D56,'6月'!$H$3:$V$55,3,FALSE)&amp;"","")</f>
        <v>36</v>
      </c>
      <c r="AA56" s="222" t="str">
        <f>IFERROR(VLOOKUP(D56,'6月'!$H$3:$V$55,7,FALSE)&amp;"","")</f>
        <v>79</v>
      </c>
      <c r="AB56" s="222" t="str">
        <f>IFERROR(VLOOKUP(D56,'6月'!$H$3:$V$55,9,FALSE)&amp;"","")</f>
        <v/>
      </c>
      <c r="AC56" s="222" t="str">
        <f>IFERROR(VLOOKUP(D56,'6月'!$H$3:$V$55,10,FALSE)&amp;"","")</f>
        <v/>
      </c>
      <c r="AD56" s="222" t="str">
        <f>IFERROR(VLOOKUP(D56,'6月'!$H$3:$V$55,11,FALSE)&amp;"","")</f>
        <v/>
      </c>
      <c r="AE56" s="222">
        <f>IFERROR(VLOOKUP(D56,'6月'!$H$3:$V$55,13,FALSE),0)</f>
        <v>1</v>
      </c>
      <c r="AF56" s="448">
        <f t="shared" si="45"/>
        <v>3</v>
      </c>
      <c r="AG56" s="447" t="str">
        <f>IFERROR(VLOOKUP(D56,'7月'!$H$3:$V$40,6,FALSE)&amp;"","")</f>
        <v>107</v>
      </c>
      <c r="AH56" s="222" t="str">
        <f>IFERROR(VLOOKUP(D56,'7月'!$H$3:$V$40,3,FALSE)&amp;"","")</f>
        <v>36</v>
      </c>
      <c r="AI56" s="222" t="str">
        <f>IFERROR(VLOOKUP(D56,'7月'!$H$3:$V$40,7,FALSE)&amp;"","")</f>
        <v>71</v>
      </c>
      <c r="AJ56" s="222" t="str">
        <f>IFERROR(VLOOKUP(D56,'7月'!$H$3:$V$40,9,FALSE)&amp;"","")</f>
        <v/>
      </c>
      <c r="AK56" s="222" t="str">
        <f>IFERROR(VLOOKUP(D56,'7月'!$H$3:$V$40,10,FALSE)&amp;"","")</f>
        <v/>
      </c>
      <c r="AL56" s="222" t="str">
        <f>IFERROR(VLOOKUP(D56,'7月'!$H$3:$V$40,11,FALSE)&amp;"","")</f>
        <v/>
      </c>
      <c r="AM56" s="222">
        <f>IFERROR(VLOOKUP(D56,'7月'!$H$3:$V$40,13,FALSE),0)</f>
        <v>9</v>
      </c>
      <c r="AN56" s="448">
        <f t="shared" si="46"/>
        <v>12</v>
      </c>
      <c r="AO56" s="447" t="str">
        <f>IFERROR(VLOOKUP(D56,'8月'!$H$3:$V$50,6,FALSE)&amp;"","")</f>
        <v>106</v>
      </c>
      <c r="AP56" s="222" t="str">
        <f>IFERROR(VLOOKUP(D56,'8月'!$H$3:$V$50,3,FALSE)&amp;"","")</f>
        <v>36</v>
      </c>
      <c r="AQ56" s="222" t="str">
        <f>IFERROR(VLOOKUP(D56,'8月'!$H$3:$V$50,7,FALSE)&amp;"","")</f>
        <v>70</v>
      </c>
      <c r="AR56" s="449" t="str">
        <f>IFERROR(VLOOKUP(D56,'8月'!$H$3:$V$50,9,FALSE)&amp;"","")</f>
        <v/>
      </c>
      <c r="AS56" s="449" t="str">
        <f>IFERROR(VLOOKUP(D56,'8月'!$H$3:$V$50,10,FALSE)&amp;"","")</f>
        <v/>
      </c>
      <c r="AT56" s="449" t="str">
        <f>IFERROR(VLOOKUP(D56,'8月'!$H$3:$V$50,11,FALSE)&amp;"","")</f>
        <v/>
      </c>
      <c r="AU56" s="222">
        <f>IFERROR(VLOOKUP(D56,'8月'!$H$3:$V$50,14,FALSE),0)</f>
        <v>11</v>
      </c>
      <c r="AV56" s="448">
        <f t="shared" si="47"/>
        <v>23</v>
      </c>
      <c r="AW56" s="447" t="str">
        <f>IFERROR(VLOOKUP(D56,'9月'!$H$3:$V$47,6,FALSE)&amp;"","")</f>
        <v>110</v>
      </c>
      <c r="AX56" s="222" t="str">
        <f>IFERROR(VLOOKUP(D56,'9月'!$H$3:$V$47,3,FALSE)&amp;"","")</f>
        <v>36</v>
      </c>
      <c r="AY56" s="222" t="str">
        <f>IFERROR(VLOOKUP(D56,'9月'!$H$3:$V$47,7,FALSE)&amp;"","")</f>
        <v>74</v>
      </c>
      <c r="AZ56" s="222" t="str">
        <f>IFERROR(VLOOKUP(D56,'9月'!$H$3:$V$47,9,FALSE)&amp;"","")</f>
        <v/>
      </c>
      <c r="BA56" s="449" t="str">
        <f>IFERROR(VLOOKUP(D56,'9月'!$H$3:$V$47,10,FALSE)&amp;"","")</f>
        <v/>
      </c>
      <c r="BB56" s="449" t="str">
        <f>IFERROR(VLOOKUP(D56,'9月'!$H$3:$V$47,11,FALSE)&amp;"","")</f>
        <v/>
      </c>
      <c r="BC56" s="222">
        <f>IFERROR(VLOOKUP(D56,'9月'!$H$3:$V$47,14,FALSE),0)</f>
        <v>4</v>
      </c>
      <c r="BD56" s="448">
        <f t="shared" si="48"/>
        <v>27</v>
      </c>
      <c r="BE56" s="447" t="str">
        <f>IFERROR(VLOOKUP(D56,'10月'!$H$3:$V$49,6,FALSE)&amp;"","")</f>
        <v>114</v>
      </c>
      <c r="BF56" s="222" t="str">
        <f>IFERROR(VLOOKUP(D56,'10月'!$H$3:$V$49,3,FALSE)&amp;"","")</f>
        <v>36</v>
      </c>
      <c r="BG56" s="222" t="str">
        <f>IFERROR(VLOOKUP(D56,'10月'!$H$3:$V$49,7,FALSE)&amp;"","")</f>
        <v>78</v>
      </c>
      <c r="BH56" s="222" t="str">
        <f>IFERROR(VLOOKUP(D56,'10月'!$H$3:$V$49,9,FALSE)&amp;"","")</f>
        <v/>
      </c>
      <c r="BI56" s="449" t="str">
        <f>IFERROR(VLOOKUP(D56,'10月'!$H$3:$V$49,10,FALSE)&amp;"","")</f>
        <v/>
      </c>
      <c r="BJ56" s="449" t="str">
        <f>IFERROR(VLOOKUP(D56,'10月'!$H$3:$V$49,11,FALSE)&amp;"","")</f>
        <v/>
      </c>
      <c r="BK56" s="222">
        <f>IFERROR(VLOOKUP(D56,'10月'!$H$3:$V$49,14,FALSE),0)</f>
        <v>6</v>
      </c>
      <c r="BL56" s="449">
        <f t="shared" si="49"/>
        <v>33</v>
      </c>
      <c r="BM56" s="647"/>
      <c r="BN56" s="230">
        <v>116</v>
      </c>
      <c r="BO56" s="934">
        <v>120</v>
      </c>
      <c r="BP56" s="934">
        <v>115</v>
      </c>
      <c r="BQ56" s="934">
        <v>107</v>
      </c>
      <c r="BR56" s="230">
        <v>106</v>
      </c>
      <c r="BS56" s="230">
        <v>110</v>
      </c>
      <c r="BT56" s="1487">
        <v>114</v>
      </c>
      <c r="BU56" s="243">
        <f t="shared" si="8"/>
        <v>112.57142857142857</v>
      </c>
      <c r="BV56" s="39">
        <f t="shared" si="42"/>
        <v>32.457142857142856</v>
      </c>
      <c r="BW56" s="238"/>
    </row>
    <row r="57" spans="1:77" s="21" customFormat="1" ht="19.5" customHeight="1">
      <c r="A57" s="36">
        <f t="shared" si="9"/>
        <v>54</v>
      </c>
      <c r="B57" s="421" t="s">
        <v>398</v>
      </c>
      <c r="C57" s="435" t="s">
        <v>357</v>
      </c>
      <c r="D57" s="423" t="s">
        <v>647</v>
      </c>
      <c r="E57" s="468" t="s">
        <v>60</v>
      </c>
      <c r="F57" s="466">
        <v>19</v>
      </c>
      <c r="G57" s="483" t="s">
        <v>716</v>
      </c>
      <c r="H57" s="645"/>
      <c r="I57" s="443">
        <f>IFERROR(VLOOKUP(D57,'4月修正'!$G$3:$S$53,7,FALSE),"")</f>
        <v>80</v>
      </c>
      <c r="J57" s="444">
        <f>IFERROR(VLOOKUP(D57,'4月修正'!$G$3:$S$53,2,FALSE),"")</f>
        <v>19</v>
      </c>
      <c r="K57" s="461" t="str">
        <f>IFERROR(VLOOKUP(D57,'4月修正'!$G$3:$S$53,8,FALSE)&amp;"","")</f>
        <v>61</v>
      </c>
      <c r="L57" s="38" t="str">
        <f>IFERROR(VLOOKUP(D57,'4月修正'!$G$3:$Q$53,9,FALSE)&amp;"","")</f>
        <v>8,17</v>
      </c>
      <c r="M57" s="38" t="str">
        <f>IFERROR(VLOOKUP(D57,'4月修正'!$G$3:$Q$53,10,FALSE)&amp;"","")</f>
        <v/>
      </c>
      <c r="N57" s="38" t="str">
        <f>IFERROR(VLOOKUP(D57,'4月修正'!$G$3:$Q$53,11,FALSE)&amp;"","")</f>
        <v/>
      </c>
      <c r="O57" s="38">
        <f>IFERROR(VLOOKUP(D57,'4月修正'!$G$3:$S$53,13,FALSE),0)</f>
        <v>21</v>
      </c>
      <c r="P57" s="445">
        <f t="shared" si="43"/>
        <v>21</v>
      </c>
      <c r="Q57" s="443" t="str">
        <f>IFERROR(VLOOKUP(D57,'5月'!$H$3:$W$51,7,FALSE)&amp;"","")</f>
        <v/>
      </c>
      <c r="R57" s="446" t="str">
        <f>IFERROR(VLOOKUP(D57,'5月'!$H$3:$W$51,3,FALSE)&amp;"","")</f>
        <v/>
      </c>
      <c r="S57" s="444" t="str">
        <f>IFERROR(VLOOKUP(D57,'5月'!$H$3:$W$51,8,FALSE)&amp;"","")</f>
        <v/>
      </c>
      <c r="T57" s="444" t="str">
        <f>IFERROR(VLOOKUP(D57,'5月'!$H$3:$W$51,10,FALSE)&amp;"","")</f>
        <v/>
      </c>
      <c r="U57" s="444" t="str">
        <f>IFERROR(VLOOKUP(D57,'5月'!$H$3:$W$51,11,FALSE)&amp;"","")</f>
        <v/>
      </c>
      <c r="V57" s="444" t="str">
        <f>IFERROR(VLOOKUP(D57,'5月'!$H$3:$W$51,12,FALSE)&amp;"","")</f>
        <v/>
      </c>
      <c r="W57" s="444">
        <f>IFERROR(VLOOKUP(D57,'5月'!$H$3:$W$51,14,FALSE),0)</f>
        <v>0</v>
      </c>
      <c r="X57" s="445">
        <f t="shared" ref="X57:X58" si="58">IFERROR(P57+W57,0)</f>
        <v>21</v>
      </c>
      <c r="Y57" s="447" t="str">
        <f>IFERROR(VLOOKUP(D57,'6月'!$H$3:$V$55,6,FALSE)&amp;"","")</f>
        <v>99</v>
      </c>
      <c r="Z57" s="222" t="str">
        <f>IFERROR(VLOOKUP(D57,'6月'!$H$3:$V$55,3,FALSE)&amp;"","")</f>
        <v>11</v>
      </c>
      <c r="AA57" s="222" t="str">
        <f>IFERROR(VLOOKUP(D57,'6月'!$H$3:$V$55,7,FALSE)&amp;"","")</f>
        <v>88</v>
      </c>
      <c r="AB57" s="222" t="str">
        <f>IFERROR(VLOOKUP(D57,'6月'!$H$3:$V$55,9,FALSE)&amp;"","")</f>
        <v/>
      </c>
      <c r="AC57" s="222" t="str">
        <f>IFERROR(VLOOKUP(D57,'6月'!$H$3:$V$55,10,FALSE)&amp;"","")</f>
        <v/>
      </c>
      <c r="AD57" s="222" t="str">
        <f>IFERROR(VLOOKUP(D57,'6月'!$H$3:$V$55,11,FALSE)&amp;"","")</f>
        <v/>
      </c>
      <c r="AE57" s="222">
        <f>IFERROR(VLOOKUP(D57,'6月'!$H$3:$V$55,13,FALSE),0)</f>
        <v>1</v>
      </c>
      <c r="AF57" s="448">
        <f t="shared" ref="AF57:AF58" si="59">IFERROR(AE57+X57,0)</f>
        <v>22</v>
      </c>
      <c r="AG57" s="447" t="str">
        <f>IFERROR(VLOOKUP(D57,'7月'!$H$3:$V$40,6,FALSE)&amp;"","")</f>
        <v>86</v>
      </c>
      <c r="AH57" s="222" t="str">
        <f>IFERROR(VLOOKUP(D57,'7月'!$H$3:$V$40,3,FALSE)&amp;"","")</f>
        <v>12</v>
      </c>
      <c r="AI57" s="222" t="str">
        <f>IFERROR(VLOOKUP(D57,'7月'!$H$3:$V$40,7,FALSE)&amp;"","")</f>
        <v>74</v>
      </c>
      <c r="AJ57" s="222" t="str">
        <f>IFERROR(VLOOKUP(D57,'7月'!$H$3:$V$40,9,FALSE)&amp;"","")</f>
        <v xml:space="preserve">8, 9, </v>
      </c>
      <c r="AK57" s="222" t="str">
        <f>IFERROR(VLOOKUP(D57,'7月'!$H$3:$V$40,10,FALSE)&amp;"","")</f>
        <v>14</v>
      </c>
      <c r="AL57" s="222" t="str">
        <f>IFERROR(VLOOKUP(D57,'7月'!$H$3:$V$40,11,FALSE)&amp;"","")</f>
        <v>8</v>
      </c>
      <c r="AM57" s="222">
        <f>IFERROR(VLOOKUP(D57,'7月'!$H$3:$V$40,13,FALSE),0)</f>
        <v>5</v>
      </c>
      <c r="AN57" s="448">
        <f t="shared" ref="AN57:AN58" si="60">IFERROR(AF57+AM57,0)</f>
        <v>27</v>
      </c>
      <c r="AO57" s="447" t="str">
        <f>IFERROR(VLOOKUP(D57,'8月'!$H$3:$V$50,6,FALSE)&amp;"","")</f>
        <v>95</v>
      </c>
      <c r="AP57" s="222" t="str">
        <f>IFERROR(VLOOKUP(D57,'8月'!$H$3:$V$50,3,FALSE)&amp;"","")</f>
        <v>12</v>
      </c>
      <c r="AQ57" s="222" t="str">
        <f>IFERROR(VLOOKUP(D57,'8月'!$H$3:$V$50,7,FALSE)&amp;"","")</f>
        <v>83</v>
      </c>
      <c r="AR57" s="449" t="str">
        <f>IFERROR(VLOOKUP(D57,'8月'!$H$3:$V$50,9,FALSE)&amp;"","")</f>
        <v/>
      </c>
      <c r="AS57" s="449" t="str">
        <f>IFERROR(VLOOKUP(D57,'8月'!$H$3:$V$50,10,FALSE)&amp;"","")</f>
        <v/>
      </c>
      <c r="AT57" s="449" t="str">
        <f>IFERROR(VLOOKUP(D57,'8月'!$H$3:$V$50,11,FALSE)&amp;"","")</f>
        <v/>
      </c>
      <c r="AU57" s="222">
        <f>IFERROR(VLOOKUP(D57,'8月'!$H$3:$V$50,14,FALSE),0)</f>
        <v>1</v>
      </c>
      <c r="AV57" s="448">
        <f t="shared" si="47"/>
        <v>28</v>
      </c>
      <c r="AW57" s="447" t="str">
        <f>IFERROR(VLOOKUP(D57,'9月'!$H$3:$V$47,6,FALSE)&amp;"","")</f>
        <v>89</v>
      </c>
      <c r="AX57" s="222" t="str">
        <f>IFERROR(VLOOKUP(D57,'9月'!$H$3:$V$47,3,FALSE)&amp;"","")</f>
        <v>12</v>
      </c>
      <c r="AY57" s="222" t="str">
        <f>IFERROR(VLOOKUP(D57,'9月'!$H$3:$V$47,7,FALSE)&amp;"","")</f>
        <v>77</v>
      </c>
      <c r="AZ57" s="222" t="str">
        <f>IFERROR(VLOOKUP(D57,'9月'!$H$3:$V$47,9,FALSE)&amp;"","")</f>
        <v>6</v>
      </c>
      <c r="BA57" s="449" t="str">
        <f>IFERROR(VLOOKUP(D57,'9月'!$H$3:$V$47,10,FALSE)&amp;"","")</f>
        <v/>
      </c>
      <c r="BB57" s="449" t="str">
        <f>IFERROR(VLOOKUP(D57,'9月'!$H$3:$V$47,11,FALSE)&amp;"","")</f>
        <v/>
      </c>
      <c r="BC57" s="222">
        <f>IFERROR(VLOOKUP(D57,'9月'!$H$3:$V$47,14,FALSE),0)</f>
        <v>1</v>
      </c>
      <c r="BD57" s="448">
        <f t="shared" si="48"/>
        <v>29</v>
      </c>
      <c r="BE57" s="447" t="str">
        <f>IFERROR(VLOOKUP(D57,'10月'!$H$3:$V$49,6,FALSE)&amp;"","")</f>
        <v>91</v>
      </c>
      <c r="BF57" s="222" t="str">
        <f>IFERROR(VLOOKUP(D57,'10月'!$H$3:$V$49,3,FALSE)&amp;"","")</f>
        <v>12</v>
      </c>
      <c r="BG57" s="222" t="str">
        <f>IFERROR(VLOOKUP(D57,'10月'!$H$3:$V$49,7,FALSE)&amp;"","")</f>
        <v>79</v>
      </c>
      <c r="BH57" s="222" t="str">
        <f>IFERROR(VLOOKUP(D57,'10月'!$H$3:$V$49,9,FALSE)&amp;"","")</f>
        <v/>
      </c>
      <c r="BI57" s="449" t="str">
        <f>IFERROR(VLOOKUP(D57,'10月'!$H$3:$V$49,10,FALSE)&amp;"","")</f>
        <v/>
      </c>
      <c r="BJ57" s="449" t="str">
        <f>IFERROR(VLOOKUP(D57,'10月'!$H$3:$V$49,11,FALSE)&amp;"","")</f>
        <v/>
      </c>
      <c r="BK57" s="222">
        <f>IFERROR(VLOOKUP(D57,'10月'!$H$3:$V$49,14,FALSE),0)</f>
        <v>3</v>
      </c>
      <c r="BL57" s="449">
        <f t="shared" si="49"/>
        <v>32</v>
      </c>
      <c r="BM57" s="647"/>
      <c r="BN57" s="230">
        <v>80</v>
      </c>
      <c r="BO57" s="934"/>
      <c r="BP57" s="934">
        <v>99</v>
      </c>
      <c r="BQ57" s="934">
        <v>86</v>
      </c>
      <c r="BR57" s="230">
        <v>95</v>
      </c>
      <c r="BS57" s="230">
        <v>89</v>
      </c>
      <c r="BT57" s="1487">
        <v>91</v>
      </c>
      <c r="BU57" s="243">
        <f t="shared" si="8"/>
        <v>90</v>
      </c>
      <c r="BV57" s="39">
        <f>IFERROR(MIN(((BU57-72)*0.8),36),"-")</f>
        <v>14.4</v>
      </c>
      <c r="BW57" s="1266" t="s">
        <v>506</v>
      </c>
    </row>
    <row r="58" spans="1:77" ht="18" customHeight="1">
      <c r="A58" s="36">
        <f t="shared" si="9"/>
        <v>55</v>
      </c>
      <c r="B58" s="441" t="s">
        <v>792</v>
      </c>
      <c r="C58" s="438" t="s">
        <v>793</v>
      </c>
      <c r="D58" s="1055" t="s">
        <v>794</v>
      </c>
      <c r="E58" s="468" t="s">
        <v>60</v>
      </c>
      <c r="F58" s="442" t="s">
        <v>839</v>
      </c>
      <c r="G58" s="38" t="s">
        <v>815</v>
      </c>
      <c r="H58" s="655"/>
      <c r="I58" s="443" t="str">
        <f>IFERROR(VLOOKUP(D58,'4月修正'!$G$3:$S$53,7,FALSE),"")</f>
        <v/>
      </c>
      <c r="J58" s="444" t="str">
        <f>IFERROR(VLOOKUP(D58,'4月修正'!$G$3:$S$53,2,FALSE),"")</f>
        <v/>
      </c>
      <c r="K58" s="444" t="str">
        <f>IFERROR(VLOOKUP(D58,'4月修正'!$G$3:$S$53,8,FALSE)&amp;"","")</f>
        <v/>
      </c>
      <c r="L58" s="38" t="str">
        <f>IFERROR(VLOOKUP(D58,'4月修正'!$G$3:$Q$53,9,FALSE)&amp;"","")</f>
        <v/>
      </c>
      <c r="M58" s="38" t="str">
        <f>IFERROR(VLOOKUP(D58,'4月修正'!$G$3:$Q$53,10,FALSE)&amp;"","")</f>
        <v/>
      </c>
      <c r="N58" s="38" t="str">
        <f>IFERROR(VLOOKUP(D58,'4月修正'!$G$3:$Q$53,11,FALSE)&amp;"","")</f>
        <v/>
      </c>
      <c r="O58" s="38">
        <f>IFERROR(VLOOKUP(D58,'4月修正'!$G$3:$S$53,13,FALSE),0)</f>
        <v>0</v>
      </c>
      <c r="P58" s="445">
        <f t="shared" ref="P58" si="61">O58</f>
        <v>0</v>
      </c>
      <c r="Q58" s="443" t="str">
        <f>IFERROR(VLOOKUP(D58,'5月'!$H$3:$W$51,7,FALSE)&amp;"","")</f>
        <v/>
      </c>
      <c r="R58" s="446" t="str">
        <f>IFERROR(VLOOKUP(D58,'5月'!$H$3:$W$51,3,FALSE)&amp;"","")</f>
        <v/>
      </c>
      <c r="S58" s="444" t="str">
        <f>IFERROR(VLOOKUP(D58,'5月'!$H$3:$W$51,8,FALSE)&amp;"","")</f>
        <v/>
      </c>
      <c r="T58" s="444" t="str">
        <f>IFERROR(VLOOKUP(D58,'5月'!$H$3:$W$51,10,FALSE)&amp;"","")</f>
        <v/>
      </c>
      <c r="U58" s="444" t="str">
        <f>IFERROR(VLOOKUP(D58,'5月'!$H$3:$W$51,11,FALSE)&amp;"","")</f>
        <v/>
      </c>
      <c r="V58" s="444" t="str">
        <f>IFERROR(VLOOKUP(D58,'5月'!$H$3:$W$51,12,FALSE)&amp;"","")</f>
        <v/>
      </c>
      <c r="W58" s="444">
        <f>IFERROR(VLOOKUP(D58,'5月'!$H$3:$W$51,14,FALSE),0)</f>
        <v>0</v>
      </c>
      <c r="X58" s="445">
        <f t="shared" si="58"/>
        <v>0</v>
      </c>
      <c r="Y58" s="447" t="str">
        <f>IFERROR(VLOOKUP(D58,'6月'!$H$3:$V$55,6,FALSE)&amp;"","")</f>
        <v/>
      </c>
      <c r="Z58" s="222" t="str">
        <f>IFERROR(VLOOKUP(D58,'6月'!$H$3:$V$55,3,FALSE)&amp;"","")</f>
        <v/>
      </c>
      <c r="AA58" s="222" t="str">
        <f>IFERROR(VLOOKUP(D58,'6月'!$H$3:$V$55,7,FALSE)&amp;"","")</f>
        <v/>
      </c>
      <c r="AB58" s="222" t="str">
        <f>IFERROR(VLOOKUP(D58,'6月'!$H$3:$V$55,9,FALSE)&amp;"","")</f>
        <v/>
      </c>
      <c r="AC58" s="222" t="str">
        <f>IFERROR(VLOOKUP(D58,'6月'!$H$3:$V$55,10,FALSE)&amp;"","")</f>
        <v/>
      </c>
      <c r="AD58" s="222" t="str">
        <f>IFERROR(VLOOKUP(D58,'6月'!$H$3:$V$55,11,FALSE)&amp;"","")</f>
        <v/>
      </c>
      <c r="AE58" s="222">
        <f>IFERROR(VLOOKUP(D58,'6月'!$H$3:$V$55,13,FALSE),0)</f>
        <v>0</v>
      </c>
      <c r="AF58" s="448">
        <f t="shared" si="59"/>
        <v>0</v>
      </c>
      <c r="AG58" s="447" t="str">
        <f>IFERROR(VLOOKUP(D58,'7月'!$H$3:$V$40,6,FALSE)&amp;"","")</f>
        <v/>
      </c>
      <c r="AH58" s="222" t="str">
        <f>IFERROR(VLOOKUP(D58,'7月'!$H$3:$V$40,3,FALSE)&amp;"","")</f>
        <v/>
      </c>
      <c r="AI58" s="222" t="str">
        <f>IFERROR(VLOOKUP(D58,'7月'!$H$3:$V$40,7,FALSE)&amp;"","")</f>
        <v/>
      </c>
      <c r="AJ58" s="222" t="str">
        <f>IFERROR(VLOOKUP(D58,'7月'!$H$3:$V$40,9,FALSE)&amp;"","")</f>
        <v/>
      </c>
      <c r="AK58" s="222" t="str">
        <f>IFERROR(VLOOKUP(D58,'7月'!$H$3:$V$40,10,FALSE)&amp;"","")</f>
        <v/>
      </c>
      <c r="AL58" s="222" t="str">
        <f>IFERROR(VLOOKUP(D58,'7月'!$H$3:$V$40,11,FALSE)&amp;"","")</f>
        <v/>
      </c>
      <c r="AM58" s="222">
        <f>IFERROR(VLOOKUP(D58,'7月'!$H$3:$V$40,13,FALSE),0)</f>
        <v>0</v>
      </c>
      <c r="AN58" s="448">
        <f t="shared" si="60"/>
        <v>0</v>
      </c>
      <c r="AO58" s="825" t="str">
        <f>IFERROR(VLOOKUP(D58,'8月'!$H$3:$V$50,6,FALSE)&amp;"","")</f>
        <v>98</v>
      </c>
      <c r="AP58" s="222" t="str">
        <f>IFERROR(VLOOKUP(D58,'8月'!$H$3:$V$50,3,FALSE)&amp;"","")</f>
        <v>Guest</v>
      </c>
      <c r="AQ58" s="222" t="str">
        <f>IFERROR(VLOOKUP(D58,'8月'!$H$3:$V$50,7,FALSE)&amp;"","")</f>
        <v/>
      </c>
      <c r="AR58" s="449" t="str">
        <f>IFERROR(VLOOKUP(D58,'8月'!$H$3:$V$50,9,FALSE)&amp;"","")</f>
        <v/>
      </c>
      <c r="AS58" s="449" t="str">
        <f>IFERROR(VLOOKUP(D58,'8月'!$H$3:$V$50,10,FALSE)&amp;"","")</f>
        <v/>
      </c>
      <c r="AT58" s="449" t="str">
        <f>IFERROR(VLOOKUP(D58,'8月'!$H$3:$V$50,11,FALSE)&amp;"","")</f>
        <v/>
      </c>
      <c r="AU58" s="222">
        <f>IFERROR(VLOOKUP(D58,'8月'!$H$3:$V$50,14,FALSE),0)</f>
        <v>1</v>
      </c>
      <c r="AV58" s="448">
        <f t="shared" ref="AV58:AV59" si="62">IFERROR(AN58+AU58,0)</f>
        <v>1</v>
      </c>
      <c r="AW58" s="447" t="str">
        <f>IFERROR(VLOOKUP(D58,'9月'!$H$3:$V$47,6,FALSE)&amp;"","")</f>
        <v>96</v>
      </c>
      <c r="AX58" s="222" t="str">
        <f>IFERROR(VLOOKUP(D58,'9月'!$H$3:$V$47,3,FALSE)&amp;"","")</f>
        <v>New-2</v>
      </c>
      <c r="AY58" s="222" t="str">
        <f>IFERROR(VLOOKUP(D58,'9月'!$H$3:$V$47,7,FALSE)&amp;"","")</f>
        <v/>
      </c>
      <c r="AZ58" s="222" t="str">
        <f>IFERROR(VLOOKUP(D58,'9月'!$H$3:$V$47,9,FALSE)&amp;"","")</f>
        <v/>
      </c>
      <c r="BA58" s="449" t="str">
        <f>IFERROR(VLOOKUP(D58,'9月'!$H$3:$V$47,10,FALSE)&amp;"","")</f>
        <v/>
      </c>
      <c r="BB58" s="449" t="str">
        <f>IFERROR(VLOOKUP(D58,'9月'!$H$3:$V$47,11,FALSE)&amp;"","")</f>
        <v/>
      </c>
      <c r="BC58" s="222">
        <f>IFERROR(VLOOKUP(D58,'9月'!$H$3:$V$47,14,FALSE),0)</f>
        <v>1</v>
      </c>
      <c r="BD58" s="448">
        <f>IFERROR(AV58+BC58,0)</f>
        <v>2</v>
      </c>
      <c r="BE58" s="447" t="str">
        <f>IFERROR(VLOOKUP(D58,'10月'!$H$3:$V$49,6,FALSE)&amp;"","")</f>
        <v>95</v>
      </c>
      <c r="BF58" s="222" t="str">
        <f>IFERROR(VLOOKUP(D58,'10月'!$H$3:$V$49,3,FALSE)&amp;"","")</f>
        <v>16</v>
      </c>
      <c r="BG58" s="222" t="str">
        <f>IFERROR(VLOOKUP(D58,'10月'!$H$3:$V$49,7,FALSE)&amp;"","")</f>
        <v>79</v>
      </c>
      <c r="BH58" s="449"/>
      <c r="BI58" s="449"/>
      <c r="BJ58" s="449"/>
      <c r="BK58" s="222">
        <f>IFERROR(VLOOKUP(D58,'10月'!$H$3:$V$49,14,FALSE),0)</f>
        <v>1</v>
      </c>
      <c r="BL58" s="449">
        <f t="shared" ref="BL58:BL60" si="63">BD58+BK58</f>
        <v>3</v>
      </c>
      <c r="BM58" s="656"/>
      <c r="BN58" s="230" t="s">
        <v>291</v>
      </c>
      <c r="BO58" s="934" t="s">
        <v>291</v>
      </c>
      <c r="BP58" s="934" t="s">
        <v>291</v>
      </c>
      <c r="BQ58" s="230"/>
      <c r="BR58" s="230"/>
      <c r="BS58" s="1490">
        <v>96</v>
      </c>
      <c r="BT58" s="1488">
        <v>95</v>
      </c>
      <c r="BU58" s="243">
        <f t="shared" ref="BU58:BU59" si="64">IFERROR(AVERAGE(BN58,BO58,BP58,BQ58,BR58,BS58,BT58),"-")</f>
        <v>95.5</v>
      </c>
      <c r="BV58" s="39">
        <f t="shared" ref="BV58:BV59" si="65">IFERROR(MIN(((BU58-72)*0.8),36),"-")</f>
        <v>18.8</v>
      </c>
      <c r="BW58" s="239"/>
      <c r="BX58" s="10"/>
      <c r="BY58" s="10"/>
    </row>
    <row r="59" spans="1:77" ht="18" customHeight="1">
      <c r="A59" s="36">
        <f t="shared" si="9"/>
        <v>56</v>
      </c>
      <c r="B59" s="438" t="s">
        <v>767</v>
      </c>
      <c r="C59" s="438" t="s">
        <v>766</v>
      </c>
      <c r="D59" s="944" t="s">
        <v>765</v>
      </c>
      <c r="E59" s="468" t="s">
        <v>60</v>
      </c>
      <c r="F59" s="442" t="s">
        <v>839</v>
      </c>
      <c r="G59" s="38" t="s">
        <v>854</v>
      </c>
      <c r="H59" s="655"/>
      <c r="I59" s="443" t="str">
        <f>IFERROR(VLOOKUP(D59,'4月修正'!$G$3:$S$53,7,FALSE),"")</f>
        <v/>
      </c>
      <c r="J59" s="38" t="str">
        <f>IFERROR(VLOOKUP(D59,'4月修正'!$G$3:$S$53,2,FALSE),"")</f>
        <v/>
      </c>
      <c r="K59" s="38"/>
      <c r="L59" s="38" t="str">
        <f>IFERROR(VLOOKUP(D59,'4月修正'!$G$3:$Q$53,9,FALSE)&amp;"","")</f>
        <v/>
      </c>
      <c r="M59" s="38" t="str">
        <f>IFERROR(VLOOKUP(D59,'4月修正'!$G$3:$Q$53,10,FALSE)&amp;"","")</f>
        <v/>
      </c>
      <c r="N59" s="38" t="str">
        <f>IFERROR(VLOOKUP(D59,'4月修正'!$G$3:$Q$53,11,FALSE)&amp;"","")</f>
        <v/>
      </c>
      <c r="O59" s="38"/>
      <c r="P59" s="444"/>
      <c r="Q59" s="443" t="str">
        <f>IFERROR(VLOOKUP(D59,'5月'!$H$3:$W$51,7,FALSE)&amp;"","")</f>
        <v/>
      </c>
      <c r="R59" s="446" t="str">
        <f>IFERROR(VLOOKUP(D59,'5月'!$H$3:$W$51,3,FALSE)&amp;"","")</f>
        <v/>
      </c>
      <c r="S59" s="444" t="str">
        <f>IFERROR(VLOOKUP(D59,'5月'!$H$3:$W$51,8,FALSE)&amp;"","")</f>
        <v/>
      </c>
      <c r="T59" s="444" t="str">
        <f>IFERROR(VLOOKUP(D59,'5月'!$H$3:$W$51,10,FALSE)&amp;"","")</f>
        <v/>
      </c>
      <c r="U59" s="444" t="str">
        <f>IFERROR(VLOOKUP(D59,'5月'!$H$3:$W$51,11,FALSE)&amp;"","")</f>
        <v/>
      </c>
      <c r="V59" s="444" t="str">
        <f>IFERROR(VLOOKUP(D59,'5月'!$H$3:$W$51,12,FALSE)&amp;"","")</f>
        <v/>
      </c>
      <c r="W59" s="444"/>
      <c r="X59" s="445"/>
      <c r="Y59" s="447" t="str">
        <f>IFERROR(VLOOKUP(D59,'6月'!$H$3:$V$55,6,FALSE)&amp;"","")</f>
        <v/>
      </c>
      <c r="Z59" s="222" t="str">
        <f>IFERROR(VLOOKUP(D59,'6月'!$H$3:$V$55,3,FALSE)&amp;"","")</f>
        <v/>
      </c>
      <c r="AA59" s="222" t="str">
        <f>IFERROR(VLOOKUP(D59,'6月'!$H$3:$V$55,7,FALSE)&amp;"","")</f>
        <v/>
      </c>
      <c r="AB59" s="222" t="str">
        <f>IFERROR(VLOOKUP(D59,'6月'!$H$3:$V$55,9,FALSE)&amp;"","")</f>
        <v/>
      </c>
      <c r="AC59" s="222" t="str">
        <f>IFERROR(VLOOKUP(D59,'6月'!$H$3:$V$55,10,FALSE)&amp;"","")</f>
        <v/>
      </c>
      <c r="AD59" s="222" t="str">
        <f>IFERROR(VLOOKUP(D59,'6月'!$H$3:$V$55,11,FALSE)&amp;"","")</f>
        <v/>
      </c>
      <c r="AE59" s="222"/>
      <c r="AF59" s="448"/>
      <c r="AG59" s="447" t="str">
        <f>IFERROR(VLOOKUP(D59,'7月'!$H$3:$V$40,6,FALSE)&amp;"","")</f>
        <v/>
      </c>
      <c r="AH59" s="222" t="str">
        <f>IFERROR(VLOOKUP(D59,'7月'!$H$3:$V$40,3,FALSE)&amp;"","")</f>
        <v/>
      </c>
      <c r="AI59" s="222" t="str">
        <f>IFERROR(VLOOKUP(D59,'7月'!$H$3:$V$40,7,FALSE)&amp;"","")</f>
        <v/>
      </c>
      <c r="AJ59" s="222" t="str">
        <f>IFERROR(VLOOKUP(D59,'7月'!$H$3:$V$40,9,FALSE)&amp;"","")</f>
        <v/>
      </c>
      <c r="AK59" s="222" t="str">
        <f>IFERROR(VLOOKUP(D59,'7月'!$H$3:$V$40,10,FALSE)&amp;"","")</f>
        <v/>
      </c>
      <c r="AL59" s="222" t="str">
        <f>IFERROR(VLOOKUP(D59,'7月'!$H$3:$V$40,11,FALSE)&amp;"","")</f>
        <v/>
      </c>
      <c r="AM59" s="222"/>
      <c r="AN59" s="448"/>
      <c r="AO59" s="447" t="str">
        <f>IFERROR(VLOOKUP(D59,'8月'!$H$3:$V$50,6,FALSE)&amp;"","")</f>
        <v>124</v>
      </c>
      <c r="AP59" s="222" t="str">
        <f>IFERROR(VLOOKUP(D59,'8月'!$H$3:$V$50,3,FALSE)&amp;"","")</f>
        <v>Guest</v>
      </c>
      <c r="AQ59" s="222" t="str">
        <f>IFERROR(VLOOKUP(D59,'8月'!$H$3:$V$50,7,FALSE)&amp;"","")</f>
        <v/>
      </c>
      <c r="AR59" s="449" t="str">
        <f>IFERROR(VLOOKUP(D59,'8月'!$H$3:$V$50,9,FALSE)&amp;"","")</f>
        <v/>
      </c>
      <c r="AS59" s="449" t="str">
        <f>IFERROR(VLOOKUP(D59,'8月'!$H$3:$V$50,10,FALSE)&amp;"","")</f>
        <v/>
      </c>
      <c r="AT59" s="449" t="str">
        <f>IFERROR(VLOOKUP(D59,'8月'!$H$3:$V$50,11,FALSE)&amp;"","")</f>
        <v/>
      </c>
      <c r="AU59" s="222">
        <f>IFERROR(VLOOKUP(D59,'8月'!$H$3:$V$50,14,FALSE),0)</f>
        <v>1</v>
      </c>
      <c r="AV59" s="448">
        <f t="shared" si="62"/>
        <v>1</v>
      </c>
      <c r="AW59" s="447" t="str">
        <f>IFERROR(VLOOKUP(D59,'9月'!$H$3:$V$47,6,FALSE)&amp;"","")</f>
        <v>125</v>
      </c>
      <c r="AX59" s="222" t="str">
        <f>IFERROR(VLOOKUP(D59,'9月'!$H$3:$V$47,3,FALSE)&amp;"","")</f>
        <v>New-2</v>
      </c>
      <c r="AY59" s="222" t="str">
        <f>IFERROR(VLOOKUP(D59,'9月'!$H$3:$V$47,7,FALSE)&amp;"","")</f>
        <v/>
      </c>
      <c r="AZ59" s="222" t="str">
        <f>IFERROR(VLOOKUP(D59,'9月'!$H$3:$V$47,9,FALSE)&amp;"","")</f>
        <v/>
      </c>
      <c r="BA59" s="449" t="str">
        <f>IFERROR(VLOOKUP(D59,'9月'!$H$3:$V$47,10,FALSE)&amp;"","")</f>
        <v/>
      </c>
      <c r="BB59" s="449" t="str">
        <f>IFERROR(VLOOKUP(D59,'9月'!$H$3:$V$47,11,FALSE)&amp;"","")</f>
        <v/>
      </c>
      <c r="BC59" s="222">
        <f>IFERROR(VLOOKUP(D59,'9月'!$H$3:$V$47,14,FALSE),0)</f>
        <v>1</v>
      </c>
      <c r="BD59" s="448">
        <f t="shared" ref="BD59" si="66">IFERROR(AV59+BC59,0)</f>
        <v>2</v>
      </c>
      <c r="BE59" s="447" t="str">
        <f>IFERROR(VLOOKUP(D59,'10月'!$H$3:$V$49,6,FALSE)&amp;"","")</f>
        <v/>
      </c>
      <c r="BF59" s="222" t="str">
        <f>IFERROR(VLOOKUP(D59,'10月'!$H$3:$V$49,3,FALSE)&amp;"","")</f>
        <v/>
      </c>
      <c r="BG59" s="222" t="str">
        <f>IFERROR(VLOOKUP(D59,'10月'!$H$3:$V$49,7,FALSE)&amp;"","")</f>
        <v/>
      </c>
      <c r="BH59" s="449"/>
      <c r="BI59" s="449"/>
      <c r="BJ59" s="449"/>
      <c r="BK59" s="222">
        <f>IFERROR(VLOOKUP(D59,'10月'!$H$3:$V$49,14,FALSE),0)</f>
        <v>0</v>
      </c>
      <c r="BL59" s="449">
        <f t="shared" si="63"/>
        <v>2</v>
      </c>
      <c r="BM59" s="654"/>
      <c r="BN59" s="230" t="s">
        <v>291</v>
      </c>
      <c r="BO59" s="934" t="s">
        <v>291</v>
      </c>
      <c r="BP59" s="934" t="s">
        <v>291</v>
      </c>
      <c r="BQ59" s="230"/>
      <c r="BR59" s="230"/>
      <c r="BS59" s="1490">
        <v>125</v>
      </c>
      <c r="BT59" s="1489" t="s">
        <v>291</v>
      </c>
      <c r="BU59" s="243">
        <f t="shared" si="64"/>
        <v>125</v>
      </c>
      <c r="BV59" s="39">
        <f t="shared" si="65"/>
        <v>36</v>
      </c>
      <c r="BW59" s="239"/>
      <c r="BX59" s="10"/>
      <c r="BY59" s="10"/>
    </row>
    <row r="60" spans="1:77" s="21" customFormat="1" ht="19.5" customHeight="1">
      <c r="A60" s="36">
        <f t="shared" si="9"/>
        <v>57</v>
      </c>
      <c r="B60" s="438" t="s">
        <v>791</v>
      </c>
      <c r="C60" s="440" t="s">
        <v>339</v>
      </c>
      <c r="D60" s="1082" t="s">
        <v>807</v>
      </c>
      <c r="E60" s="436" t="s">
        <v>63</v>
      </c>
      <c r="F60" s="465" t="s">
        <v>839</v>
      </c>
      <c r="G60" s="38" t="s">
        <v>937</v>
      </c>
      <c r="H60" s="655"/>
      <c r="I60" s="443" t="str">
        <f>IFERROR(VLOOKUP(D60,'4月修正'!$G$3:$S$53,7,FALSE),"")</f>
        <v/>
      </c>
      <c r="J60" s="38" t="str">
        <f>IFERROR(VLOOKUP(D60,'4月修正'!$G$3:$S$53,2,FALSE),"")</f>
        <v/>
      </c>
      <c r="K60" s="38"/>
      <c r="L60" s="38" t="str">
        <f>IFERROR(VLOOKUP(D60,'4月修正'!$G$3:$Q$53,9,FALSE)&amp;"","")</f>
        <v/>
      </c>
      <c r="M60" s="38" t="str">
        <f>IFERROR(VLOOKUP(D60,'4月修正'!$G$3:$Q$53,10,FALSE)&amp;"","")</f>
        <v/>
      </c>
      <c r="N60" s="38" t="str">
        <f>IFERROR(VLOOKUP(D60,'4月修正'!$G$3:$Q$53,11,FALSE)&amp;"","")</f>
        <v/>
      </c>
      <c r="O60" s="38"/>
      <c r="P60" s="455"/>
      <c r="Q60" s="443" t="str">
        <f>IFERROR(VLOOKUP(D60,'5月'!$H$3:$W$51,7,FALSE)&amp;"","")</f>
        <v/>
      </c>
      <c r="R60" s="446" t="str">
        <f>IFERROR(VLOOKUP(D60,'5月'!$H$3:$W$51,3,FALSE)&amp;"","")</f>
        <v/>
      </c>
      <c r="S60" s="444" t="str">
        <f>IFERROR(VLOOKUP(D60,'5月'!$H$3:$W$51,8,FALSE)&amp;"","")</f>
        <v/>
      </c>
      <c r="T60" s="444" t="str">
        <f>IFERROR(VLOOKUP(D60,'5月'!$H$3:$W$51,10,FALSE)&amp;"","")</f>
        <v/>
      </c>
      <c r="U60" s="444" t="str">
        <f>IFERROR(VLOOKUP(D60,'5月'!$H$3:$W$51,11,FALSE)&amp;"","")</f>
        <v/>
      </c>
      <c r="V60" s="444" t="str">
        <f>IFERROR(VLOOKUP(D60,'5月'!$H$3:$W$51,12,FALSE)&amp;"","")</f>
        <v/>
      </c>
      <c r="W60" s="444"/>
      <c r="X60" s="445"/>
      <c r="Y60" s="447" t="str">
        <f>IFERROR(VLOOKUP(D60,'6月'!$H$3:$V$55,6,FALSE)&amp;"","")</f>
        <v/>
      </c>
      <c r="Z60" s="222" t="str">
        <f>IFERROR(VLOOKUP(D60,'6月'!$H$3:$V$55,3,FALSE)&amp;"","")</f>
        <v/>
      </c>
      <c r="AA60" s="222" t="str">
        <f>IFERROR(VLOOKUP(D60,'6月'!$H$3:$V$55,7,FALSE)&amp;"","")</f>
        <v/>
      </c>
      <c r="AB60" s="222" t="str">
        <f>IFERROR(VLOOKUP(D60,'6月'!$H$3:$V$55,9,FALSE)&amp;"","")</f>
        <v/>
      </c>
      <c r="AC60" s="222" t="str">
        <f>IFERROR(VLOOKUP(D60,'6月'!$H$3:$V$55,10,FALSE)&amp;"","")</f>
        <v/>
      </c>
      <c r="AD60" s="222" t="str">
        <f>IFERROR(VLOOKUP(D60,'6月'!$H$3:$V$55,11,FALSE)&amp;"","")</f>
        <v/>
      </c>
      <c r="AE60" s="456"/>
      <c r="AF60" s="448"/>
      <c r="AG60" s="447" t="str">
        <f>IFERROR(VLOOKUP(D60,'7月'!$H$3:$V$40,6,FALSE)&amp;"","")</f>
        <v/>
      </c>
      <c r="AH60" s="222" t="str">
        <f>IFERROR(VLOOKUP(D60,'7月'!$H$3:$V$40,3,FALSE)&amp;"","")</f>
        <v/>
      </c>
      <c r="AI60" s="222" t="str">
        <f>IFERROR(VLOOKUP(D60,'7月'!$H$3:$V$40,7,FALSE)&amp;"","")</f>
        <v/>
      </c>
      <c r="AJ60" s="222" t="str">
        <f>IFERROR(VLOOKUP(D60,'7月'!$H$3:$V$40,9,FALSE)&amp;"","")</f>
        <v/>
      </c>
      <c r="AK60" s="222" t="str">
        <f>IFERROR(VLOOKUP(D60,'7月'!$H$3:$V$40,10,FALSE)&amp;"","")</f>
        <v/>
      </c>
      <c r="AL60" s="222" t="str">
        <f>IFERROR(VLOOKUP(D60,'7月'!$H$3:$V$40,11,FALSE)&amp;"","")</f>
        <v/>
      </c>
      <c r="AM60" s="456"/>
      <c r="AN60" s="448"/>
      <c r="AO60" s="447" t="str">
        <f>IFERROR(VLOOKUP(D60,'8月'!$H$3:$V$50,6,FALSE)&amp;"","")</f>
        <v>105</v>
      </c>
      <c r="AP60" s="222" t="str">
        <f>IFERROR(VLOOKUP(D60,'8月'!$H$3:$V$50,3,FALSE)&amp;"","")</f>
        <v>Guest</v>
      </c>
      <c r="AQ60" s="450"/>
      <c r="AR60" s="449" t="str">
        <f>IFERROR(VLOOKUP(D60,'8月'!$H$3:$V$50,9,FALSE)&amp;"","")</f>
        <v/>
      </c>
      <c r="AS60" s="449" t="str">
        <f>IFERROR(VLOOKUP(D60,'8月'!$H$3:$V$50,10,FALSE)&amp;"","")</f>
        <v/>
      </c>
      <c r="AT60" s="449" t="str">
        <f>IFERROR(VLOOKUP(D60,'8月'!$H$3:$V$50,11,FALSE)&amp;"","")</f>
        <v>W17</v>
      </c>
      <c r="AU60" s="222">
        <f>IFERROR(VLOOKUP(D60,'8月'!$H$3:$V$50,14,FALSE),0)</f>
        <v>1</v>
      </c>
      <c r="AV60" s="448">
        <f t="shared" ref="AV60" si="67">IFERROR(AN60+AU60,0)</f>
        <v>1</v>
      </c>
      <c r="AW60" s="447" t="str">
        <f>IFERROR(VLOOKUP(D60,'9月'!$H$3:$V$47,6,FALSE)&amp;"","")</f>
        <v>116</v>
      </c>
      <c r="AX60" s="222" t="str">
        <f>IFERROR(VLOOKUP(D60,'9月'!$H$3:$V$47,3,FALSE)&amp;"","")</f>
        <v>Guest</v>
      </c>
      <c r="AY60" s="222" t="str">
        <f>IFERROR(VLOOKUP(D60,'9月'!$D$3:$V$47,7,FALSE)&amp;"","")</f>
        <v/>
      </c>
      <c r="AZ60" s="222" t="str">
        <f>IFERROR(VLOOKUP(D60,'9月'!$D$3:$V$47,9,FALSE)&amp;"","")</f>
        <v/>
      </c>
      <c r="BA60" s="449" t="str">
        <f>IFERROR(VLOOKUP(D60,'9月'!$D$3:$V$47,10,FALSE)&amp;"","")</f>
        <v/>
      </c>
      <c r="BB60" s="449"/>
      <c r="BC60" s="222">
        <f>IFERROR(VLOOKUP(D60,'9月'!$H$3:$V$47,14,FALSE),0)</f>
        <v>1</v>
      </c>
      <c r="BD60" s="448">
        <f t="shared" ref="BD60" si="68">IFERROR(AV60+BC60,0)</f>
        <v>2</v>
      </c>
      <c r="BE60" s="447" t="str">
        <f>IFERROR(VLOOKUP(D60,'10月'!$H$3:$V$49,6,FALSE)&amp;"","")</f>
        <v>114</v>
      </c>
      <c r="BF60" s="222" t="str">
        <f>IFERROR(VLOOKUP(D60,'10月'!$H$3:$V$49,3,FALSE)&amp;"","")</f>
        <v>25</v>
      </c>
      <c r="BG60" s="222" t="str">
        <f>IFERROR(VLOOKUP(D60,'10月'!$H$3:$V$49,7,FALSE)&amp;"","")</f>
        <v>89</v>
      </c>
      <c r="BH60" s="222" t="str">
        <f>IFERROR(VLOOKUP(#REF!,'10月'!$H$3:$V$49,9,FALSE)&amp;"","")</f>
        <v/>
      </c>
      <c r="BI60" s="449" t="str">
        <f>IFERROR(VLOOKUP(#REF!,'10月'!$H$3:$V$49,10,FALSE)&amp;"","")</f>
        <v/>
      </c>
      <c r="BJ60" s="449" t="str">
        <f>IFERROR(VLOOKUP(#REF!,'10月'!$H$3:$V$49,11,FALSE)&amp;"","")</f>
        <v/>
      </c>
      <c r="BK60" s="222">
        <f>IFERROR(VLOOKUP(D60,'10月'!$H$3:$V$49,14,FALSE),0)</f>
        <v>1</v>
      </c>
      <c r="BL60" s="449">
        <f t="shared" si="63"/>
        <v>3</v>
      </c>
      <c r="BM60" s="647"/>
      <c r="BN60" s="230" t="s">
        <v>291</v>
      </c>
      <c r="BO60" s="934" t="s">
        <v>291</v>
      </c>
      <c r="BP60" s="934" t="s">
        <v>291</v>
      </c>
      <c r="BQ60" s="230"/>
      <c r="BR60" s="934">
        <v>105</v>
      </c>
      <c r="BS60" s="1491">
        <v>116</v>
      </c>
      <c r="BT60" s="1488">
        <v>114</v>
      </c>
      <c r="BU60" s="243">
        <f t="shared" si="8"/>
        <v>111.66666666666667</v>
      </c>
      <c r="BV60" s="39">
        <f t="shared" si="42"/>
        <v>31.733333333333338</v>
      </c>
      <c r="BW60" s="239"/>
    </row>
    <row r="61" spans="1:77" ht="19.5" customHeight="1">
      <c r="A61" s="36">
        <f t="shared" si="9"/>
        <v>58</v>
      </c>
      <c r="B61" s="40"/>
      <c r="C61" s="63"/>
      <c r="D61" s="68"/>
      <c r="E61" s="68"/>
      <c r="F61" s="64"/>
      <c r="G61" s="38"/>
      <c r="H61" s="645"/>
      <c r="I61" s="443" t="str">
        <f>IFERROR(VLOOKUP(D61,'4月修正'!$G$3:$S$53,7,FALSE),"")</f>
        <v/>
      </c>
      <c r="J61" s="444" t="str">
        <f>IFERROR(VLOOKUP(D61,'4月修正'!$G$3:$S$53,2,FALSE),"")</f>
        <v/>
      </c>
      <c r="K61" s="444" t="str">
        <f>IFERROR(VLOOKUP(D61,'4月修正'!$G$3:$S$53,8,FALSE)&amp;"","")</f>
        <v/>
      </c>
      <c r="L61" s="38" t="str">
        <f>IFERROR(VLOOKUP(D61,'4月修正'!$G$3:$Q$53,9,FALSE)&amp;"","")</f>
        <v/>
      </c>
      <c r="M61" s="38" t="str">
        <f>IFERROR(VLOOKUP(D61,'4月修正'!$G$3:$Q$53,10,FALSE)&amp;"","")</f>
        <v/>
      </c>
      <c r="N61" s="38" t="str">
        <f>IFERROR(VLOOKUP(D61,'4月修正'!$G$3:$Q$53,11,FALSE)&amp;"","")</f>
        <v/>
      </c>
      <c r="O61" s="38">
        <f>IFERROR(VLOOKUP(D61,'4月修正'!$G$3:$S$53,13,FALSE),0)</f>
        <v>0</v>
      </c>
      <c r="P61" s="445">
        <f t="shared" si="43"/>
        <v>0</v>
      </c>
      <c r="Q61" s="443" t="str">
        <f>IFERROR(VLOOKUP(D61,'5月'!$H$3:$W$51,7,FALSE)&amp;"","")</f>
        <v/>
      </c>
      <c r="R61" s="446" t="str">
        <f>IFERROR(VLOOKUP(D61,'5月'!$H$3:$W$51,3,FALSE)&amp;"","")</f>
        <v/>
      </c>
      <c r="S61" s="444" t="str">
        <f>IFERROR(VLOOKUP(D61,'5月'!$H$3:$W$51,8,FALSE)&amp;"","")</f>
        <v/>
      </c>
      <c r="T61" s="444" t="str">
        <f>IFERROR(VLOOKUP(D61,'5月'!$H$3:$W$51,10,FALSE)&amp;"","")</f>
        <v/>
      </c>
      <c r="U61" s="444" t="str">
        <f>IFERROR(VLOOKUP(D61,'5月'!$H$3:$W$51,11,FALSE)&amp;"","")</f>
        <v/>
      </c>
      <c r="V61" s="444" t="str">
        <f>IFERROR(VLOOKUP(D61,'5月'!$H$3:$W$51,12,FALSE)&amp;"","")</f>
        <v/>
      </c>
      <c r="W61" s="444">
        <f>IFERROR(VLOOKUP(D61,'5月'!$H$3:$W$51,14,FALSE),0)</f>
        <v>0</v>
      </c>
      <c r="X61" s="445">
        <f t="shared" si="44"/>
        <v>0</v>
      </c>
      <c r="Y61" s="447" t="str">
        <f>IFERROR(VLOOKUP(D61,'6月'!$H$3:$V$55,6,FALSE)&amp;"","")</f>
        <v/>
      </c>
      <c r="Z61" s="222" t="str">
        <f>IFERROR(VLOOKUP(D61,'6月'!$H$3:$V$55,3,FALSE)&amp;"","")</f>
        <v/>
      </c>
      <c r="AA61" s="222" t="str">
        <f>IFERROR(VLOOKUP(D61,'6月'!$H$3:$V$55,7,FALSE)&amp;"","")</f>
        <v/>
      </c>
      <c r="AB61" s="222" t="str">
        <f>IFERROR(VLOOKUP(D61,'6月'!$H$3:$V$55,9,FALSE)&amp;"","")</f>
        <v/>
      </c>
      <c r="AC61" s="222" t="str">
        <f>IFERROR(VLOOKUP(D61,'6月'!$H$3:$V$55,10,FALSE)&amp;"","")</f>
        <v/>
      </c>
      <c r="AD61" s="222" t="str">
        <f>IFERROR(VLOOKUP(D61,'6月'!$H$3:$V$55,11,FALSE)&amp;"","")</f>
        <v/>
      </c>
      <c r="AE61" s="222">
        <f>IFERROR(VLOOKUP(D61,'6月'!$H$3:$V$55,13,FALSE),0)</f>
        <v>0</v>
      </c>
      <c r="AF61" s="448">
        <f t="shared" si="45"/>
        <v>0</v>
      </c>
      <c r="AG61" s="447" t="str">
        <f>IFERROR(VLOOKUP(D61,'7月'!$H$3:$V$40,6,FALSE)&amp;"","")</f>
        <v/>
      </c>
      <c r="AH61" s="222" t="str">
        <f>IFERROR(VLOOKUP(D61,'7月'!$H$3:$V$40,3,FALSE)&amp;"","")</f>
        <v/>
      </c>
      <c r="AI61" s="222" t="str">
        <f>IFERROR(VLOOKUP(D61,'7月'!$H$3:$V$40,7,FALSE)&amp;"","")</f>
        <v/>
      </c>
      <c r="AJ61" s="222" t="str">
        <f>IFERROR(VLOOKUP(D61,'7月'!$H$3:$V$40,9,FALSE)&amp;"","")</f>
        <v/>
      </c>
      <c r="AK61" s="222" t="str">
        <f>IFERROR(VLOOKUP(D61,'7月'!$H$3:$V$40,10,FALSE)&amp;"","")</f>
        <v/>
      </c>
      <c r="AL61" s="222" t="str">
        <f>IFERROR(VLOOKUP(D61,'7月'!$H$3:$V$40,11,FALSE)&amp;"","")</f>
        <v/>
      </c>
      <c r="AM61" s="222">
        <f>IFERROR(VLOOKUP(D61,'7月'!$H$3:$V$40,13,FALSE),0)</f>
        <v>0</v>
      </c>
      <c r="AN61" s="448">
        <f t="shared" si="46"/>
        <v>0</v>
      </c>
      <c r="AO61" s="447" t="str">
        <f>IFERROR(VLOOKUP(D61,'8月'!$H$3:$V$50,6,FALSE)&amp;"","")</f>
        <v/>
      </c>
      <c r="AP61" s="222" t="str">
        <f>IFERROR(VLOOKUP(D61,'8月'!$H$3:$V$50,3,FALSE)&amp;"","")</f>
        <v/>
      </c>
      <c r="AQ61" s="222" t="str">
        <f>IFERROR(VLOOKUP(D61,'8月'!$H$3:$V$50,7,FALSE)&amp;"","")</f>
        <v/>
      </c>
      <c r="AR61" s="449" t="str">
        <f>IFERROR(VLOOKUP(D61,'8月'!$H$3:$V$50,9,FALSE)&amp;"","")</f>
        <v/>
      </c>
      <c r="AS61" s="449" t="str">
        <f>IFERROR(VLOOKUP(D61,'8月'!$H$3:$V$50,10,FALSE)&amp;"","")</f>
        <v/>
      </c>
      <c r="AT61" s="449" t="str">
        <f>IFERROR(VLOOKUP(D61,'8月'!$H$3:$V$50,11,FALSE)&amp;"","")</f>
        <v/>
      </c>
      <c r="AU61" s="222">
        <f>IFERROR(VLOOKUP(D61,'8月'!$H$3:$V$50,14,FALSE),0)</f>
        <v>0</v>
      </c>
      <c r="AV61" s="448">
        <f t="shared" si="47"/>
        <v>0</v>
      </c>
      <c r="AW61" s="447" t="str">
        <f>IFERROR(VLOOKUP(D61,'9月'!$H$3:$V$47,6,FALSE)&amp;"","")</f>
        <v/>
      </c>
      <c r="AX61" s="222" t="str">
        <f>IFERROR(VLOOKUP(D61,'9月'!$H$3:$V$47,3,FALSE)&amp;"","")</f>
        <v/>
      </c>
      <c r="AY61" s="222" t="str">
        <f>IFERROR(VLOOKUP(D61,'9月'!$H$3:$V$47,7,FALSE)&amp;"","")</f>
        <v/>
      </c>
      <c r="AZ61" s="222" t="str">
        <f>IFERROR(VLOOKUP(D61,'9月'!$H$3:$V$47,9,FALSE)&amp;"","")</f>
        <v/>
      </c>
      <c r="BA61" s="449" t="str">
        <f>IFERROR(VLOOKUP(D61,'9月'!$H$3:$V$47,10,FALSE)&amp;"","")</f>
        <v/>
      </c>
      <c r="BB61" s="449" t="str">
        <f>IFERROR(VLOOKUP(D61,'9月'!$H$3:$V$47,11,FALSE)&amp;"","")</f>
        <v/>
      </c>
      <c r="BC61" s="222">
        <f>IFERROR(VLOOKUP(D61,'9月'!$D$3:$V$47,14,FALSE),0)</f>
        <v>0</v>
      </c>
      <c r="BD61" s="448">
        <f t="shared" si="48"/>
        <v>0</v>
      </c>
      <c r="BE61" s="447" t="str">
        <f>IFERROR(VLOOKUP(D61,'10月'!$H$3:$V$49,6,FALSE)&amp;"","")</f>
        <v/>
      </c>
      <c r="BF61" s="222" t="str">
        <f>IFERROR(VLOOKUP(D61,'10月'!$H$3:$V$49,3,FALSE)&amp;"","")</f>
        <v/>
      </c>
      <c r="BG61" s="222" t="str">
        <f>IFERROR(VLOOKUP(D61,'10月'!$H$3:$V$49,7,FALSE)&amp;"","")</f>
        <v/>
      </c>
      <c r="BH61" s="222" t="str">
        <f>IFERROR(VLOOKUP(D61,'10月'!$H$3:$V$49,9,FALSE)&amp;"","")</f>
        <v/>
      </c>
      <c r="BI61" s="449" t="str">
        <f>IFERROR(VLOOKUP(D61,'10月'!$H$3:$V$49,10,FALSE)&amp;"","")</f>
        <v/>
      </c>
      <c r="BJ61" s="449" t="str">
        <f>IFERROR(VLOOKUP(D61,'10月'!$H$3:$V$49,11,FALSE)&amp;"","")</f>
        <v/>
      </c>
      <c r="BK61" s="222">
        <f>IFERROR(VLOOKUP(D61,'10月'!$H$3:$V$49,14,FALSE),0)</f>
        <v>0</v>
      </c>
      <c r="BL61" s="449">
        <f t="shared" si="49"/>
        <v>0</v>
      </c>
      <c r="BM61" s="647"/>
      <c r="BN61" s="230" t="s">
        <v>291</v>
      </c>
      <c r="BO61" s="934" t="s">
        <v>291</v>
      </c>
      <c r="BP61" s="934" t="s">
        <v>291</v>
      </c>
      <c r="BQ61" s="230"/>
      <c r="BR61" s="1227"/>
      <c r="BS61" s="230"/>
      <c r="BT61" s="230" t="s">
        <v>291</v>
      </c>
      <c r="BU61" s="243" t="str">
        <f t="shared" si="8"/>
        <v>-</v>
      </c>
      <c r="BV61" s="39" t="str">
        <f t="shared" si="42"/>
        <v>-</v>
      </c>
      <c r="BW61" s="238"/>
      <c r="BX61" s="10"/>
      <c r="BY61" s="10"/>
    </row>
    <row r="62" spans="1:77" s="21" customFormat="1" ht="19.5" customHeight="1">
      <c r="A62" s="36">
        <f t="shared" si="9"/>
        <v>59</v>
      </c>
      <c r="B62" s="40"/>
      <c r="C62" s="63"/>
      <c r="D62" s="68"/>
      <c r="E62" s="68"/>
      <c r="F62" s="64"/>
      <c r="G62" s="38"/>
      <c r="H62" s="645"/>
      <c r="I62" s="443" t="str">
        <f>IFERROR(VLOOKUP(D62,'4月修正'!$G$3:$S$53,7,FALSE),"")</f>
        <v/>
      </c>
      <c r="J62" s="444" t="str">
        <f>IFERROR(VLOOKUP(D62,'4月修正'!$G$3:$S$53,2,FALSE),"")</f>
        <v/>
      </c>
      <c r="K62" s="444" t="str">
        <f>IFERROR(VLOOKUP(D62,'4月修正'!$G$3:$S$53,8,FALSE)&amp;"","")</f>
        <v/>
      </c>
      <c r="L62" s="38" t="str">
        <f>IFERROR(VLOOKUP(D62,'4月修正'!$G$3:$Q$53,9,FALSE)&amp;"","")</f>
        <v/>
      </c>
      <c r="M62" s="38" t="str">
        <f>IFERROR(VLOOKUP(D62,'4月修正'!$G$3:$Q$53,10,FALSE)&amp;"","")</f>
        <v/>
      </c>
      <c r="N62" s="38" t="str">
        <f>IFERROR(VLOOKUP(D62,'4月修正'!$G$3:$Q$53,11,FALSE)&amp;"","")</f>
        <v/>
      </c>
      <c r="O62" s="38">
        <f>IFERROR(VLOOKUP(D62,'4月修正'!$G$3:$S$53,13,FALSE),0)</f>
        <v>0</v>
      </c>
      <c r="P62" s="445">
        <f t="shared" si="43"/>
        <v>0</v>
      </c>
      <c r="Q62" s="443" t="str">
        <f>IFERROR(VLOOKUP(D62,'5月'!$H$3:$W$51,7,FALSE)&amp;"","")</f>
        <v/>
      </c>
      <c r="R62" s="446" t="str">
        <f>IFERROR(VLOOKUP(D62,'5月'!$H$3:$W$51,3,FALSE)&amp;"","")</f>
        <v/>
      </c>
      <c r="S62" s="444" t="str">
        <f>IFERROR(VLOOKUP(D62,'5月'!$H$3:$W$51,8,FALSE)&amp;"","")</f>
        <v/>
      </c>
      <c r="T62" s="444" t="str">
        <f>IFERROR(VLOOKUP(D62,'5月'!$H$3:$W$51,10,FALSE)&amp;"","")</f>
        <v/>
      </c>
      <c r="U62" s="444" t="str">
        <f>IFERROR(VLOOKUP(D62,'5月'!$H$3:$W$51,11,FALSE)&amp;"","")</f>
        <v/>
      </c>
      <c r="V62" s="444" t="str">
        <f>IFERROR(VLOOKUP(D62,'5月'!$H$3:$W$51,12,FALSE)&amp;"","")</f>
        <v/>
      </c>
      <c r="W62" s="444">
        <f>IFERROR(VLOOKUP(D62,'5月'!$H$3:$W$51,14,FALSE),0)</f>
        <v>0</v>
      </c>
      <c r="X62" s="445">
        <f t="shared" si="44"/>
        <v>0</v>
      </c>
      <c r="Y62" s="447" t="str">
        <f>IFERROR(VLOOKUP(D62,'6月'!$H$3:$V$55,6,FALSE)&amp;"","")</f>
        <v/>
      </c>
      <c r="Z62" s="222" t="str">
        <f>IFERROR(VLOOKUP(D62,'6月'!$H$3:$V$55,3,FALSE)&amp;"","")</f>
        <v/>
      </c>
      <c r="AA62" s="222" t="str">
        <f>IFERROR(VLOOKUP(D62,'6月'!$H$3:$V$55,7,FALSE)&amp;"","")</f>
        <v/>
      </c>
      <c r="AB62" s="222" t="str">
        <f>IFERROR(VLOOKUP(D62,'6月'!$H$3:$V$55,9,FALSE)&amp;"","")</f>
        <v/>
      </c>
      <c r="AC62" s="222" t="str">
        <f>IFERROR(VLOOKUP(D62,'6月'!$H$3:$V$55,10,FALSE)&amp;"","")</f>
        <v/>
      </c>
      <c r="AD62" s="222" t="str">
        <f>IFERROR(VLOOKUP(D62,'6月'!$H$3:$V$55,11,FALSE)&amp;"","")</f>
        <v/>
      </c>
      <c r="AE62" s="222">
        <f>IFERROR(VLOOKUP(D62,'6月'!$H$3:$V$55,13,FALSE),0)</f>
        <v>0</v>
      </c>
      <c r="AF62" s="448">
        <f t="shared" si="45"/>
        <v>0</v>
      </c>
      <c r="AG62" s="447" t="str">
        <f>IFERROR(VLOOKUP(D62,'7月'!$H$3:$V$40,6,FALSE)&amp;"","")</f>
        <v/>
      </c>
      <c r="AH62" s="222" t="str">
        <f>IFERROR(VLOOKUP(D62,'7月'!$H$3:$V$40,3,FALSE)&amp;"","")</f>
        <v/>
      </c>
      <c r="AI62" s="222" t="str">
        <f>IFERROR(VLOOKUP(D62,'7月'!$H$3:$V$40,7,FALSE)&amp;"","")</f>
        <v/>
      </c>
      <c r="AJ62" s="222" t="str">
        <f>IFERROR(VLOOKUP(D62,'7月'!$H$3:$V$40,9,FALSE)&amp;"","")</f>
        <v/>
      </c>
      <c r="AK62" s="222" t="str">
        <f>IFERROR(VLOOKUP(D62,'7月'!$H$3:$V$40,10,FALSE)&amp;"","")</f>
        <v/>
      </c>
      <c r="AL62" s="222" t="str">
        <f>IFERROR(VLOOKUP(D62,'7月'!$H$3:$V$40,11,FALSE)&amp;"","")</f>
        <v/>
      </c>
      <c r="AM62" s="222">
        <f>IFERROR(VLOOKUP(D62,'7月'!$H$3:$V$40,13,FALSE),0)</f>
        <v>0</v>
      </c>
      <c r="AN62" s="448">
        <f t="shared" si="46"/>
        <v>0</v>
      </c>
      <c r="AO62" s="447" t="str">
        <f>IFERROR(VLOOKUP(D62,'8月'!$H$3:$V$50,6,FALSE)&amp;"","")</f>
        <v/>
      </c>
      <c r="AP62" s="222" t="str">
        <f>IFERROR(VLOOKUP(D62,'8月'!$H$3:$V$50,3,FALSE)&amp;"","")</f>
        <v/>
      </c>
      <c r="AQ62" s="222" t="str">
        <f>IFERROR(VLOOKUP(D62,'8月'!$H$3:$V$50,7,FALSE)&amp;"","")</f>
        <v/>
      </c>
      <c r="AR62" s="449" t="str">
        <f>IFERROR(VLOOKUP(D62,'8月'!$H$3:$V$50,9,FALSE)&amp;"","")</f>
        <v/>
      </c>
      <c r="AS62" s="449" t="str">
        <f>IFERROR(VLOOKUP(D62,'8月'!$H$3:$V$50,10,FALSE)&amp;"","")</f>
        <v/>
      </c>
      <c r="AT62" s="449" t="str">
        <f>IFERROR(VLOOKUP(D62,'8月'!$H$3:$V$50,11,FALSE)&amp;"","")</f>
        <v/>
      </c>
      <c r="AU62" s="222">
        <f>IFERROR(VLOOKUP(D62,'8月'!$H$3:$V$50,14,FALSE),0)</f>
        <v>0</v>
      </c>
      <c r="AV62" s="448">
        <f t="shared" si="47"/>
        <v>0</v>
      </c>
      <c r="AW62" s="447" t="str">
        <f>IFERROR(VLOOKUP(D62,'9月'!$H$3:$V$47,6,FALSE)&amp;"","")</f>
        <v/>
      </c>
      <c r="AX62" s="222" t="str">
        <f>IFERROR(VLOOKUP(D62,'9月'!$H$3:$V$47,3,FALSE)&amp;"","")</f>
        <v/>
      </c>
      <c r="AY62" s="222" t="str">
        <f>IFERROR(VLOOKUP(D62,'9月'!$H$3:$V$47,7,FALSE)&amp;"","")</f>
        <v/>
      </c>
      <c r="AZ62" s="222" t="str">
        <f>IFERROR(VLOOKUP(D62,'9月'!$H$3:$V$47,9,FALSE)&amp;"","")</f>
        <v/>
      </c>
      <c r="BA62" s="449" t="str">
        <f>IFERROR(VLOOKUP(D62,'9月'!$H$3:$V$47,10,FALSE)&amp;"","")</f>
        <v/>
      </c>
      <c r="BB62" s="449" t="str">
        <f>IFERROR(VLOOKUP(D62,'9月'!$H$3:$V$47,11,FALSE)&amp;"","")</f>
        <v/>
      </c>
      <c r="BC62" s="222">
        <f>IFERROR(VLOOKUP(D62,'9月'!$D$3:$V$47,14,FALSE),0)</f>
        <v>0</v>
      </c>
      <c r="BD62" s="448">
        <f t="shared" si="48"/>
        <v>0</v>
      </c>
      <c r="BE62" s="447" t="str">
        <f>IFERROR(VLOOKUP(D62,'10月'!$H$3:$V$49,6,FALSE)&amp;"","")</f>
        <v/>
      </c>
      <c r="BF62" s="222" t="str">
        <f>IFERROR(VLOOKUP(D62,'10月'!$H$3:$V$49,3,FALSE)&amp;"","")</f>
        <v/>
      </c>
      <c r="BG62" s="222" t="str">
        <f>IFERROR(VLOOKUP(D62,'10月'!$H$3:$V$49,7,FALSE)&amp;"","")</f>
        <v/>
      </c>
      <c r="BH62" s="222" t="str">
        <f>IFERROR(VLOOKUP(D62,'10月'!$H$3:$V$49,9,FALSE)&amp;"","")</f>
        <v/>
      </c>
      <c r="BI62" s="449" t="str">
        <f>IFERROR(VLOOKUP(D62,'10月'!$H$3:$V$49,10,FALSE)&amp;"","")</f>
        <v/>
      </c>
      <c r="BJ62" s="449" t="str">
        <f>IFERROR(VLOOKUP(D62,'10月'!$H$3:$V$49,11,FALSE)&amp;"","")</f>
        <v/>
      </c>
      <c r="BK62" s="222">
        <f>IFERROR(VLOOKUP(D62,'10月'!$H$3:$V$49,14,FALSE),0)</f>
        <v>0</v>
      </c>
      <c r="BL62" s="449">
        <f t="shared" si="49"/>
        <v>0</v>
      </c>
      <c r="BM62" s="647"/>
      <c r="BN62" s="230" t="s">
        <v>291</v>
      </c>
      <c r="BO62" s="934" t="s">
        <v>291</v>
      </c>
      <c r="BP62" s="934" t="s">
        <v>291</v>
      </c>
      <c r="BQ62" s="230"/>
      <c r="BR62" s="1227"/>
      <c r="BS62" s="230"/>
      <c r="BT62" s="230" t="s">
        <v>291</v>
      </c>
      <c r="BU62" s="243" t="str">
        <f t="shared" si="8"/>
        <v>-</v>
      </c>
      <c r="BV62" s="39" t="str">
        <f t="shared" si="42"/>
        <v>-</v>
      </c>
      <c r="BW62" s="239"/>
    </row>
    <row r="63" spans="1:77" s="21" customFormat="1" ht="19.5" customHeight="1">
      <c r="A63" s="36">
        <f t="shared" si="9"/>
        <v>60</v>
      </c>
      <c r="B63" s="40"/>
      <c r="C63" s="63"/>
      <c r="D63" s="68"/>
      <c r="E63" s="68"/>
      <c r="F63" s="64"/>
      <c r="G63" s="38"/>
      <c r="H63" s="645"/>
      <c r="I63" s="443" t="str">
        <f>IFERROR(VLOOKUP(D63,'4月修正'!$G$3:$S$53,7,FALSE),"")</f>
        <v/>
      </c>
      <c r="J63" s="444" t="str">
        <f>IFERROR(VLOOKUP(D63,'4月修正'!$G$3:$S$53,2,FALSE),"")</f>
        <v/>
      </c>
      <c r="K63" s="444" t="str">
        <f>IFERROR(VLOOKUP(D63,'4月修正'!$G$3:$S$53,8,FALSE)&amp;"","")</f>
        <v/>
      </c>
      <c r="L63" s="38" t="str">
        <f>IFERROR(VLOOKUP(D63,'4月修正'!$G$3:$Q$53,9,FALSE)&amp;"","")</f>
        <v/>
      </c>
      <c r="M63" s="38" t="str">
        <f>IFERROR(VLOOKUP(D63,'4月修正'!$G$3:$Q$53,10,FALSE)&amp;"","")</f>
        <v/>
      </c>
      <c r="N63" s="38" t="str">
        <f>IFERROR(VLOOKUP(D63,'4月修正'!$G$3:$Q$53,11,FALSE)&amp;"","")</f>
        <v/>
      </c>
      <c r="O63" s="38">
        <f>IFERROR(VLOOKUP(D63,'4月修正'!$G$3:$S$53,13,FALSE),0)</f>
        <v>0</v>
      </c>
      <c r="P63" s="445">
        <f t="shared" si="43"/>
        <v>0</v>
      </c>
      <c r="Q63" s="443" t="str">
        <f>IFERROR(VLOOKUP(D63,'5月'!$H$3:$W$51,7,FALSE)&amp;"","")</f>
        <v/>
      </c>
      <c r="R63" s="446" t="str">
        <f>IFERROR(VLOOKUP(D63,'5月'!$H$3:$W$51,3,FALSE)&amp;"","")</f>
        <v/>
      </c>
      <c r="S63" s="444" t="str">
        <f>IFERROR(VLOOKUP(D63,'5月'!$H$3:$W$51,8,FALSE)&amp;"","")</f>
        <v/>
      </c>
      <c r="T63" s="444" t="str">
        <f>IFERROR(VLOOKUP(D63,'5月'!$H$3:$W$51,10,FALSE)&amp;"","")</f>
        <v/>
      </c>
      <c r="U63" s="444" t="str">
        <f>IFERROR(VLOOKUP(D63,'5月'!$H$3:$W$51,11,FALSE)&amp;"","")</f>
        <v/>
      </c>
      <c r="V63" s="444" t="str">
        <f>IFERROR(VLOOKUP(D63,'5月'!$H$3:$W$51,12,FALSE)&amp;"","")</f>
        <v/>
      </c>
      <c r="W63" s="444">
        <f>IFERROR(VLOOKUP(D63,'5月'!$H$3:$W$51,14,FALSE),0)</f>
        <v>0</v>
      </c>
      <c r="X63" s="445">
        <f t="shared" si="44"/>
        <v>0</v>
      </c>
      <c r="Y63" s="447" t="str">
        <f>IFERROR(VLOOKUP(D63,'6月'!$H$3:$V$55,6,FALSE)&amp;"","")</f>
        <v/>
      </c>
      <c r="Z63" s="222" t="str">
        <f>IFERROR(VLOOKUP(D63,'6月'!$H$3:$V$55,3,FALSE)&amp;"","")</f>
        <v/>
      </c>
      <c r="AA63" s="222" t="str">
        <f>IFERROR(VLOOKUP(D63,'6月'!$H$3:$V$55,7,FALSE)&amp;"","")</f>
        <v/>
      </c>
      <c r="AB63" s="222" t="str">
        <f>IFERROR(VLOOKUP(D63,'6月'!$H$3:$V$55,9,FALSE)&amp;"","")</f>
        <v/>
      </c>
      <c r="AC63" s="222" t="str">
        <f>IFERROR(VLOOKUP(D63,'6月'!$H$3:$V$55,10,FALSE)&amp;"","")</f>
        <v/>
      </c>
      <c r="AD63" s="222" t="str">
        <f>IFERROR(VLOOKUP(D63,'6月'!$H$3:$V$55,11,FALSE)&amp;"","")</f>
        <v/>
      </c>
      <c r="AE63" s="222">
        <f>IFERROR(VLOOKUP(D63,'6月'!$H$3:$V$55,13,FALSE),0)</f>
        <v>0</v>
      </c>
      <c r="AF63" s="448">
        <f t="shared" si="45"/>
        <v>0</v>
      </c>
      <c r="AG63" s="447" t="str">
        <f>IFERROR(VLOOKUP(D63,'7月'!$H$3:$V$40,6,FALSE)&amp;"","")</f>
        <v/>
      </c>
      <c r="AH63" s="222" t="str">
        <f>IFERROR(VLOOKUP(D63,'7月'!$H$3:$V$40,3,FALSE)&amp;"","")</f>
        <v/>
      </c>
      <c r="AI63" s="222" t="str">
        <f>IFERROR(VLOOKUP(D63,'7月'!$H$3:$V$40,7,FALSE)&amp;"","")</f>
        <v/>
      </c>
      <c r="AJ63" s="222" t="str">
        <f>IFERROR(VLOOKUP(D63,'7月'!$H$3:$V$40,9,FALSE)&amp;"","")</f>
        <v/>
      </c>
      <c r="AK63" s="222" t="str">
        <f>IFERROR(VLOOKUP(D63,'7月'!$H$3:$V$40,10,FALSE)&amp;"","")</f>
        <v/>
      </c>
      <c r="AL63" s="222" t="str">
        <f>IFERROR(VLOOKUP(D63,'7月'!$H$3:$V$40,11,FALSE)&amp;"","")</f>
        <v/>
      </c>
      <c r="AM63" s="222">
        <f>IFERROR(VLOOKUP(D63,'7月'!$H$3:$V$40,13,FALSE),0)</f>
        <v>0</v>
      </c>
      <c r="AN63" s="448">
        <f t="shared" si="46"/>
        <v>0</v>
      </c>
      <c r="AO63" s="447" t="str">
        <f>IFERROR(VLOOKUP(D63,'8月'!$H$3:$V$50,6,FALSE)&amp;"","")</f>
        <v/>
      </c>
      <c r="AP63" s="222" t="str">
        <f>IFERROR(VLOOKUP(D63,'8月'!$H$3:$V$50,3,FALSE)&amp;"","")</f>
        <v/>
      </c>
      <c r="AQ63" s="222" t="str">
        <f>IFERROR(VLOOKUP(D63,'8月'!$H$3:$V$50,7,FALSE)&amp;"","")</f>
        <v/>
      </c>
      <c r="AR63" s="449" t="str">
        <f>IFERROR(VLOOKUP(D63,'8月'!$H$3:$V$50,9,FALSE)&amp;"","")</f>
        <v/>
      </c>
      <c r="AS63" s="449" t="str">
        <f>IFERROR(VLOOKUP(D63,'8月'!$H$3:$V$50,10,FALSE)&amp;"","")</f>
        <v/>
      </c>
      <c r="AT63" s="449" t="str">
        <f>IFERROR(VLOOKUP(D63,'8月'!$H$3:$V$50,11,FALSE)&amp;"","")</f>
        <v/>
      </c>
      <c r="AU63" s="222">
        <f>IFERROR(VLOOKUP(D63,'8月'!$H$3:$V$50,14,FALSE),0)</f>
        <v>0</v>
      </c>
      <c r="AV63" s="448">
        <f t="shared" si="47"/>
        <v>0</v>
      </c>
      <c r="AW63" s="447" t="str">
        <f>IFERROR(VLOOKUP(D63,'9月'!$H$3:$V$47,6,FALSE)&amp;"","")</f>
        <v/>
      </c>
      <c r="AX63" s="222" t="str">
        <f>IFERROR(VLOOKUP(D63,'9月'!$H$3:$V$47,3,FALSE)&amp;"","")</f>
        <v/>
      </c>
      <c r="AY63" s="222" t="str">
        <f>IFERROR(VLOOKUP(D63,'9月'!$H$3:$V$47,7,FALSE)&amp;"","")</f>
        <v/>
      </c>
      <c r="AZ63" s="222" t="str">
        <f>IFERROR(VLOOKUP(D63,'9月'!$H$3:$V$47,9,FALSE)&amp;"","")</f>
        <v/>
      </c>
      <c r="BA63" s="449" t="str">
        <f>IFERROR(VLOOKUP(D63,'9月'!$H$3:$V$47,10,FALSE)&amp;"","")</f>
        <v/>
      </c>
      <c r="BB63" s="449" t="str">
        <f>IFERROR(VLOOKUP(D63,'9月'!$H$3:$V$47,11,FALSE)&amp;"","")</f>
        <v/>
      </c>
      <c r="BC63" s="222">
        <f>IFERROR(VLOOKUP(D63,'9月'!$D$3:$V$47,14,FALSE),0)</f>
        <v>0</v>
      </c>
      <c r="BD63" s="448">
        <f t="shared" si="48"/>
        <v>0</v>
      </c>
      <c r="BE63" s="447" t="str">
        <f>IFERROR(VLOOKUP(D63,'10月'!$H$3:$V$49,6,FALSE)&amp;"","")</f>
        <v/>
      </c>
      <c r="BF63" s="222" t="str">
        <f>IFERROR(VLOOKUP(D63,'10月'!$H$3:$V$49,3,FALSE)&amp;"","")</f>
        <v/>
      </c>
      <c r="BG63" s="222" t="str">
        <f>IFERROR(VLOOKUP(D63,'10月'!$H$3:$V$49,7,FALSE)&amp;"","")</f>
        <v/>
      </c>
      <c r="BH63" s="222" t="str">
        <f>IFERROR(VLOOKUP(D63,'10月'!$H$3:$V$49,9,FALSE)&amp;"","")</f>
        <v/>
      </c>
      <c r="BI63" s="449" t="str">
        <f>IFERROR(VLOOKUP(D63,'10月'!$H$3:$V$49,10,FALSE)&amp;"","")</f>
        <v/>
      </c>
      <c r="BJ63" s="449" t="str">
        <f>IFERROR(VLOOKUP(D63,'10月'!$H$3:$V$49,11,FALSE)&amp;"","")</f>
        <v/>
      </c>
      <c r="BK63" s="222">
        <f>IFERROR(VLOOKUP(D63,'10月'!$H$3:$V$49,14,FALSE),0)</f>
        <v>0</v>
      </c>
      <c r="BL63" s="449">
        <f t="shared" si="49"/>
        <v>0</v>
      </c>
      <c r="BM63" s="647"/>
      <c r="BN63" s="230" t="s">
        <v>291</v>
      </c>
      <c r="BO63" s="934" t="s">
        <v>291</v>
      </c>
      <c r="BP63" s="934" t="s">
        <v>291</v>
      </c>
      <c r="BQ63" s="230"/>
      <c r="BR63" s="1227"/>
      <c r="BS63" s="230"/>
      <c r="BT63" s="230" t="s">
        <v>291</v>
      </c>
      <c r="BU63" s="243" t="str">
        <f t="shared" si="8"/>
        <v>-</v>
      </c>
      <c r="BV63" s="39" t="str">
        <f t="shared" si="42"/>
        <v>-</v>
      </c>
      <c r="BW63" s="239"/>
    </row>
    <row r="64" spans="1:77" ht="19.5" customHeight="1">
      <c r="A64" s="36"/>
      <c r="B64" s="33"/>
      <c r="C64" s="33"/>
      <c r="D64" s="33"/>
      <c r="E64" s="33"/>
      <c r="F64" s="22"/>
      <c r="G64" s="21"/>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W64" s="240"/>
      <c r="BX64" s="653" t="s">
        <v>298</v>
      </c>
      <c r="BY64" s="10"/>
    </row>
    <row r="65" spans="1:77" ht="22.5" customHeight="1">
      <c r="A65" s="36"/>
      <c r="B65" s="33"/>
      <c r="C65" s="33"/>
      <c r="D65" s="69"/>
      <c r="E65" s="33"/>
      <c r="F65" s="33"/>
      <c r="G65" s="21"/>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W65" s="240"/>
      <c r="BX65" s="653" t="s">
        <v>297</v>
      </c>
      <c r="BY65" s="10"/>
    </row>
    <row r="66" spans="1:77" ht="20">
      <c r="A66" s="12"/>
      <c r="B66" s="33" t="s">
        <v>505</v>
      </c>
      <c r="C66" s="33"/>
      <c r="D66" s="70"/>
      <c r="E66" s="33"/>
      <c r="F66" s="33"/>
      <c r="G66" s="21"/>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W66" s="41"/>
      <c r="BX66" s="35"/>
      <c r="BY66" s="10"/>
    </row>
    <row r="68" spans="1:77" ht="20">
      <c r="A68" s="12"/>
      <c r="B68" s="624" t="s">
        <v>582</v>
      </c>
      <c r="C68" s="604" t="s">
        <v>583</v>
      </c>
      <c r="D68" s="623" t="s">
        <v>648</v>
      </c>
      <c r="E68" s="468" t="s">
        <v>60</v>
      </c>
      <c r="F68" s="442" t="s">
        <v>115</v>
      </c>
      <c r="G68" s="49"/>
      <c r="H68" s="645"/>
      <c r="I68" s="443" t="str">
        <f>IFERROR(VLOOKUP(D68,'4月修正'!$G$3:$S$53,7,FALSE),"")</f>
        <v/>
      </c>
      <c r="J68" s="38" t="str">
        <f>IFERROR(VLOOKUP(D68,'4月修正'!$G$3:$S$53,2,FALSE),"")</f>
        <v/>
      </c>
      <c r="K68" s="38"/>
      <c r="L68" s="38" t="str">
        <f>IFERROR(VLOOKUP(D68,'4月修正'!$G$3:$Q$53,9,FALSE)&amp;"","")</f>
        <v/>
      </c>
      <c r="M68" s="38" t="str">
        <f>IFERROR(VLOOKUP(D68,'4月修正'!$G$3:$Q$53,10,FALSE)&amp;"","")</f>
        <v/>
      </c>
      <c r="N68" s="38" t="str">
        <f>IFERROR(VLOOKUP(D68,'4月修正'!$G$3:$Q$53,11,FALSE)&amp;"","")</f>
        <v/>
      </c>
      <c r="O68" s="38"/>
      <c r="P68" s="448"/>
      <c r="Q68" s="443" t="str">
        <f>IFERROR(VLOOKUP(D68,'5月'!$H$3:$W$51,7,FALSE)&amp;"","")</f>
        <v>97</v>
      </c>
      <c r="R68" s="446" t="str">
        <f>IFERROR(VLOOKUP(D68,'5月'!$H$3:$W$51,3,FALSE)&amp;"","")</f>
        <v>Guest</v>
      </c>
      <c r="S68" s="444" t="str">
        <f>IFERROR(VLOOKUP(D68,'5月'!$H$3:$W$51,8,FALSE)&amp;"","")</f>
        <v/>
      </c>
      <c r="T68" s="444" t="str">
        <f>IFERROR(VLOOKUP(D68,'5月'!$H$3:$W$51,10,FALSE)&amp;"","")</f>
        <v/>
      </c>
      <c r="U68" s="444" t="str">
        <f>IFERROR(VLOOKUP(D68,'5月'!$H$3:$W$51,11,FALSE)&amp;"","")</f>
        <v/>
      </c>
      <c r="V68" s="444" t="str">
        <f>IFERROR(VLOOKUP(D68,'5月'!$H$3:$W$51,12,FALSE)&amp;"","")</f>
        <v/>
      </c>
      <c r="W68" s="444"/>
      <c r="X68" s="445" t="str">
        <f>IFERROR(VLOOKUP(D68,'5月'!$H$3:$W$51,14,FALSE)&amp;"","")</f>
        <v/>
      </c>
      <c r="Y68" s="447" t="str">
        <f>IFERROR(VLOOKUP(D68,'6月'!$H$3:$V$55,6,FALSE)&amp;"","")</f>
        <v/>
      </c>
      <c r="Z68" s="222" t="str">
        <f>IFERROR(VLOOKUP(D68,'6月'!$H$3:$V$55,3,FALSE)&amp;"","")</f>
        <v/>
      </c>
      <c r="AA68" s="222" t="str">
        <f>IFERROR(VLOOKUP(D68,'6月'!$H$3:$V$55,7,FALSE)&amp;"","")</f>
        <v/>
      </c>
      <c r="AB68" s="222" t="str">
        <f>IFERROR(VLOOKUP(D68,'6月'!$H$3:$V$55,9,FALSE)&amp;"","")</f>
        <v/>
      </c>
      <c r="AC68" s="222" t="str">
        <f>IFERROR(VLOOKUP(D68,'6月'!$H$3:$V$55,10,FALSE)&amp;"","")</f>
        <v/>
      </c>
      <c r="AD68" s="222" t="str">
        <f>IFERROR(VLOOKUP(D68,'6月'!$H$3:$V$55,11,FALSE)&amp;"","")</f>
        <v/>
      </c>
      <c r="AE68" s="222"/>
      <c r="AF68" s="448"/>
      <c r="AG68" s="447" t="str">
        <f>IFERROR(VLOOKUP(D68,'7月'!$H$3:$V$40,6,FALSE)&amp;"","")</f>
        <v/>
      </c>
      <c r="AH68" s="222" t="str">
        <f>IFERROR(VLOOKUP(D68,'7月'!$H$3:$V$40,3,FALSE)&amp;"","")</f>
        <v/>
      </c>
      <c r="AI68" s="222" t="str">
        <f>IFERROR(VLOOKUP(D68,'7月'!$H$3:$V$40,7,FALSE)&amp;"","")</f>
        <v/>
      </c>
      <c r="AJ68" s="222" t="str">
        <f>IFERROR(VLOOKUP(D68,'7月'!$H$3:$V$40,9,FALSE)&amp;"","")</f>
        <v/>
      </c>
      <c r="AK68" s="222" t="str">
        <f>IFERROR(VLOOKUP(D68,'7月'!$H$3:$V$40,10,FALSE)&amp;"","")</f>
        <v/>
      </c>
      <c r="AL68" s="222" t="str">
        <f>IFERROR(VLOOKUP(D68,'7月'!$H$3:$V$40,11,FALSE)&amp;"","")</f>
        <v/>
      </c>
      <c r="AM68" s="451"/>
      <c r="AN68" s="453"/>
      <c r="AO68" s="447" t="str">
        <f>IFERROR(VLOOKUP(D68,'8月'!$H$3:$V$50,6,FALSE)&amp;"","")</f>
        <v/>
      </c>
      <c r="AP68" s="222" t="str">
        <f>IFERROR(VLOOKUP(D68,'8月'!$H$3:$V$50,3,FALSE)&amp;"","")</f>
        <v/>
      </c>
      <c r="AQ68" s="450"/>
      <c r="AR68" s="449" t="str">
        <f>IFERROR(VLOOKUP(D68,'8月'!$H$3:$V$50,9,FALSE)&amp;"","")</f>
        <v/>
      </c>
      <c r="AS68" s="449" t="str">
        <f>IFERROR(VLOOKUP(D68,'8月'!$H$3:$V$50,10,FALSE)&amp;"","")</f>
        <v/>
      </c>
      <c r="AT68" s="449" t="str">
        <f>IFERROR(VLOOKUP(D68,'8月'!$H$3:$V$50,11,FALSE)&amp;"","")</f>
        <v/>
      </c>
      <c r="AU68" s="450"/>
      <c r="AV68" s="454"/>
      <c r="AW68" s="447" t="str">
        <f>IFERROR(VLOOKUP(D68,'9月'!$H$3:$V$47,6,FALSE)&amp;"","")</f>
        <v/>
      </c>
      <c r="AX68" s="222" t="str">
        <f>IFERROR(VLOOKUP(D68,'9月'!$H$3:$V$47,3,FALSE)&amp;"","")</f>
        <v/>
      </c>
      <c r="AY68" s="222" t="str">
        <f>IFERROR(VLOOKUP(D68,'9月'!$D$3:$V$47,7,FALSE)&amp;"","")</f>
        <v/>
      </c>
      <c r="AZ68" s="222" t="str">
        <f>IFERROR(VLOOKUP(D68,'9月'!$D$3:$V$47,9,FALSE)&amp;"","")</f>
        <v/>
      </c>
      <c r="BA68" s="449" t="str">
        <f>IFERROR(VLOOKUP(D68,'9月'!$D$3:$V$47,10,FALSE)&amp;"","")</f>
        <v/>
      </c>
      <c r="BB68" s="449"/>
      <c r="BC68" s="222"/>
      <c r="BD68" s="448"/>
      <c r="BE68" s="447" t="str">
        <f>IFERROR(VLOOKUP(D68,'10月'!$H$3:$V$83,6,FALSE)&amp;"","")</f>
        <v>100</v>
      </c>
      <c r="BF68" s="449"/>
      <c r="BG68" s="449"/>
      <c r="BH68" s="449"/>
      <c r="BI68" s="449"/>
      <c r="BJ68" s="449"/>
      <c r="BK68" s="444"/>
      <c r="BL68" s="450"/>
      <c r="BM68" s="654"/>
      <c r="BN68" s="937" t="s">
        <v>291</v>
      </c>
      <c r="BO68" s="937">
        <v>97</v>
      </c>
      <c r="BP68" s="937"/>
      <c r="BQ68" s="937" t="s">
        <v>291</v>
      </c>
      <c r="BR68" s="937" t="s">
        <v>291</v>
      </c>
      <c r="BS68" s="937" t="s">
        <v>291</v>
      </c>
      <c r="BT68" s="936"/>
      <c r="BU68" s="1248">
        <f t="shared" ref="BU68" si="69">IFERROR(AVERAGE(BN68,BO68,BP68,BQ68,BR68,BS68,BT68),"-")</f>
        <v>97</v>
      </c>
      <c r="BV68" s="1249">
        <f t="shared" ref="BV68" si="70">IFERROR(MIN(((BU68-72)*0.8),36),"-")</f>
        <v>20</v>
      </c>
      <c r="BW68" s="41"/>
      <c r="BX68" s="35"/>
      <c r="BY68" s="10"/>
    </row>
    <row r="69" spans="1:77" ht="20">
      <c r="A69" s="12"/>
      <c r="B69" s="435" t="s">
        <v>500</v>
      </c>
      <c r="C69" s="435" t="s">
        <v>339</v>
      </c>
      <c r="D69" s="436" t="s">
        <v>135</v>
      </c>
      <c r="E69" s="436" t="s">
        <v>64</v>
      </c>
      <c r="F69" s="442" t="s">
        <v>115</v>
      </c>
      <c r="G69" s="49"/>
      <c r="H69" s="645"/>
      <c r="I69" s="443" t="str">
        <f>IFERROR(VLOOKUP(D69,'4月修正'!$G$3:$S$53,7,FALSE),"")</f>
        <v/>
      </c>
      <c r="J69" s="38" t="str">
        <f>IFERROR(VLOOKUP(D69,'4月修正'!$G$3:$S$53,2,FALSE),"")</f>
        <v/>
      </c>
      <c r="K69" s="38"/>
      <c r="L69" s="38" t="str">
        <f>IFERROR(VLOOKUP(D69,'4月修正'!$G$3:$Q$53,9,FALSE)&amp;"","")</f>
        <v/>
      </c>
      <c r="M69" s="38" t="str">
        <f>IFERROR(VLOOKUP(D69,'4月修正'!$G$3:$Q$53,10,FALSE)&amp;"","")</f>
        <v/>
      </c>
      <c r="N69" s="38" t="str">
        <f>IFERROR(VLOOKUP(D69,'4月修正'!$G$3:$Q$53,11,FALSE)&amp;"","")</f>
        <v/>
      </c>
      <c r="O69" s="38"/>
      <c r="P69" s="448"/>
      <c r="Q69" s="443" t="str">
        <f>IFERROR(VLOOKUP(D69,'5月'!$H$3:$W$51,7,FALSE)&amp;"","")</f>
        <v/>
      </c>
      <c r="R69" s="446" t="str">
        <f>IFERROR(VLOOKUP(D69,'5月'!$H$3:$W$51,3,FALSE)&amp;"","")</f>
        <v/>
      </c>
      <c r="S69" s="444" t="str">
        <f>IFERROR(VLOOKUP(D69,'5月'!$H$3:$W$51,8,FALSE)&amp;"","")</f>
        <v/>
      </c>
      <c r="T69" s="444" t="str">
        <f>IFERROR(VLOOKUP(D69,'5月'!$H$3:$W$51,10,FALSE)&amp;"","")</f>
        <v/>
      </c>
      <c r="U69" s="444" t="str">
        <f>IFERROR(VLOOKUP(D69,'5月'!$H$3:$W$51,11,FALSE)&amp;"","")</f>
        <v/>
      </c>
      <c r="V69" s="444" t="str">
        <f>IFERROR(VLOOKUP(D69,'5月'!$H$3:$W$51,12,FALSE)&amp;"","")</f>
        <v/>
      </c>
      <c r="W69" s="444"/>
      <c r="X69" s="445" t="str">
        <f>IFERROR(VLOOKUP(D69,'5月'!$H$3:$W$51,14,FALSE)&amp;"","")</f>
        <v/>
      </c>
      <c r="Y69" s="447" t="str">
        <f>IFERROR(VLOOKUP(D69,'6月'!$H$3:$V$55,6,FALSE)&amp;"","")</f>
        <v/>
      </c>
      <c r="Z69" s="222" t="str">
        <f>IFERROR(VLOOKUP(D69,'6月'!$H$3:$V$55,3,FALSE)&amp;"","")</f>
        <v/>
      </c>
      <c r="AA69" s="222" t="str">
        <f>IFERROR(VLOOKUP(D69,'6月'!$H$3:$V$55,7,FALSE)&amp;"","")</f>
        <v/>
      </c>
      <c r="AB69" s="222" t="str">
        <f>IFERROR(VLOOKUP(D69,'6月'!$H$3:$V$55,9,FALSE)&amp;"","")</f>
        <v/>
      </c>
      <c r="AC69" s="222" t="str">
        <f>IFERROR(VLOOKUP(D69,'6月'!$H$3:$V$55,10,FALSE)&amp;"","")</f>
        <v/>
      </c>
      <c r="AD69" s="222" t="str">
        <f>IFERROR(VLOOKUP(D69,'6月'!$H$3:$V$55,11,FALSE)&amp;"","")</f>
        <v/>
      </c>
      <c r="AE69" s="222"/>
      <c r="AF69" s="448"/>
      <c r="AG69" s="447" t="str">
        <f>IFERROR(VLOOKUP(D69,'7月'!$H$3:$V$40,6,FALSE)&amp;"","")</f>
        <v/>
      </c>
      <c r="AH69" s="222" t="str">
        <f>IFERROR(VLOOKUP(D69,'7月'!$H$3:$V$40,3,FALSE)&amp;"","")</f>
        <v/>
      </c>
      <c r="AI69" s="222" t="str">
        <f>IFERROR(VLOOKUP(D69,'7月'!$H$3:$V$40,7,FALSE)&amp;"","")</f>
        <v/>
      </c>
      <c r="AJ69" s="222" t="str">
        <f>IFERROR(VLOOKUP(D69,'7月'!$H$3:$V$40,9,FALSE)&amp;"","")</f>
        <v/>
      </c>
      <c r="AK69" s="222" t="str">
        <f>IFERROR(VLOOKUP(D69,'7月'!$H$3:$V$40,10,FALSE)&amp;"","")</f>
        <v/>
      </c>
      <c r="AL69" s="222" t="str">
        <f>IFERROR(VLOOKUP(D69,'7月'!$H$3:$V$40,11,FALSE)&amp;"","")</f>
        <v/>
      </c>
      <c r="AM69" s="451"/>
      <c r="AN69" s="453"/>
      <c r="AO69" s="447" t="str">
        <f>IFERROR(VLOOKUP(D69,'8月'!$H$3:$V$50,6,FALSE)&amp;"","")</f>
        <v/>
      </c>
      <c r="AP69" s="222" t="str">
        <f>IFERROR(VLOOKUP(D69,'8月'!$H$3:$V$50,3,FALSE)&amp;"","")</f>
        <v/>
      </c>
      <c r="AQ69" s="450"/>
      <c r="AR69" s="449" t="str">
        <f>IFERROR(VLOOKUP(D69,'8月'!$H$3:$V$50,9,FALSE)&amp;"","")</f>
        <v/>
      </c>
      <c r="AS69" s="449" t="str">
        <f>IFERROR(VLOOKUP(D69,'8月'!$H$3:$V$50,10,FALSE)&amp;"","")</f>
        <v/>
      </c>
      <c r="AT69" s="449" t="str">
        <f>IFERROR(VLOOKUP(D69,'8月'!$H$3:$V$50,11,FALSE)&amp;"","")</f>
        <v/>
      </c>
      <c r="AU69" s="450"/>
      <c r="AV69" s="454"/>
      <c r="AW69" s="447" t="str">
        <f>IFERROR(VLOOKUP(D69,'9月'!$H$3:$V$47,6,FALSE)&amp;"","")</f>
        <v/>
      </c>
      <c r="AX69" s="222" t="str">
        <f>IFERROR(VLOOKUP(D69,'9月'!$H$3:$V$47,3,FALSE)&amp;"","")</f>
        <v/>
      </c>
      <c r="AY69" s="222" t="str">
        <f>IFERROR(VLOOKUP(D69,'9月'!$D$3:$V$47,7,FALSE)&amp;"","")</f>
        <v/>
      </c>
      <c r="AZ69" s="222" t="str">
        <f>IFERROR(VLOOKUP(D69,'9月'!$D$3:$V$47,9,FALSE)&amp;"","")</f>
        <v/>
      </c>
      <c r="BA69" s="449" t="str">
        <f>IFERROR(VLOOKUP(D69,'9月'!$D$3:$V$47,10,FALSE)&amp;"","")</f>
        <v/>
      </c>
      <c r="BB69" s="449"/>
      <c r="BC69" s="222"/>
      <c r="BD69" s="448"/>
      <c r="BE69" s="447" t="str">
        <f>IFERROR(VLOOKUP(D69,'10月'!$H$3:$V$83,6,FALSE)&amp;"","")</f>
        <v/>
      </c>
      <c r="BF69" s="449"/>
      <c r="BG69" s="449"/>
      <c r="BH69" s="449"/>
      <c r="BI69" s="449"/>
      <c r="BJ69" s="449"/>
      <c r="BK69" s="444"/>
      <c r="BL69" s="450"/>
      <c r="BM69" s="654"/>
      <c r="BN69" s="934" t="s">
        <v>291</v>
      </c>
      <c r="BO69" s="934" t="s">
        <v>291</v>
      </c>
      <c r="BP69" s="934"/>
      <c r="BQ69" s="934" t="s">
        <v>291</v>
      </c>
      <c r="BR69" s="934" t="s">
        <v>291</v>
      </c>
      <c r="BS69" s="934" t="s">
        <v>291</v>
      </c>
      <c r="BT69" s="230"/>
      <c r="BU69" s="1248" t="str">
        <f t="shared" ref="BU69:BU84" si="71">IFERROR(AVERAGE(BN69,BO69,BP69,BQ69,BR69,BS69,BT69),"-")</f>
        <v>-</v>
      </c>
      <c r="BV69" s="1249" t="str">
        <f t="shared" ref="BV69:BV84" si="72">IFERROR(MIN(((BU69-72)*0.8),36),"-")</f>
        <v>-</v>
      </c>
      <c r="BW69" s="41"/>
      <c r="BX69" s="35"/>
      <c r="BY69" s="10"/>
    </row>
    <row r="70" spans="1:77" ht="18" customHeight="1">
      <c r="A70" s="12"/>
      <c r="B70" s="435" t="s">
        <v>501</v>
      </c>
      <c r="C70" s="437" t="s">
        <v>339</v>
      </c>
      <c r="D70" s="436" t="s">
        <v>109</v>
      </c>
      <c r="E70" s="436" t="s">
        <v>63</v>
      </c>
      <c r="F70" s="442" t="s">
        <v>115</v>
      </c>
      <c r="G70" s="49"/>
      <c r="H70" s="645"/>
      <c r="I70" s="443" t="str">
        <f>IFERROR(VLOOKUP(D70,'4月修正'!$G$3:$S$53,7,FALSE),"")</f>
        <v/>
      </c>
      <c r="J70" s="38" t="str">
        <f>IFERROR(VLOOKUP(D70,'4月修正'!$G$3:$S$53,2,FALSE),"")</f>
        <v/>
      </c>
      <c r="K70" s="38"/>
      <c r="L70" s="38" t="str">
        <f>IFERROR(VLOOKUP(D70,'4月修正'!$G$3:$Q$53,9,FALSE)&amp;"","")</f>
        <v/>
      </c>
      <c r="M70" s="38" t="str">
        <f>IFERROR(VLOOKUP(D70,'4月修正'!$G$3:$Q$53,10,FALSE)&amp;"","")</f>
        <v/>
      </c>
      <c r="N70" s="38" t="str">
        <f>IFERROR(VLOOKUP(D70,'4月修正'!$G$3:$Q$53,11,FALSE)&amp;"","")</f>
        <v/>
      </c>
      <c r="O70" s="38"/>
      <c r="P70" s="445"/>
      <c r="Q70" s="443" t="str">
        <f>IFERROR(VLOOKUP(D70,'5月'!$H$3:$W$51,7,FALSE)&amp;"","")</f>
        <v/>
      </c>
      <c r="R70" s="446" t="str">
        <f>IFERROR(VLOOKUP(D70,'5月'!$H$3:$W$51,3,FALSE)&amp;"","")</f>
        <v/>
      </c>
      <c r="S70" s="444" t="str">
        <f>IFERROR(VLOOKUP(D70,'5月'!$H$3:$W$51,8,FALSE)&amp;"","")</f>
        <v/>
      </c>
      <c r="T70" s="444" t="str">
        <f>IFERROR(VLOOKUP(D70,'5月'!$H$3:$W$51,10,FALSE)&amp;"","")</f>
        <v/>
      </c>
      <c r="U70" s="444" t="str">
        <f>IFERROR(VLOOKUP(D70,'5月'!$H$3:$W$51,11,FALSE)&amp;"","")</f>
        <v/>
      </c>
      <c r="V70" s="444" t="str">
        <f>IFERROR(VLOOKUP(D70,'5月'!$H$3:$W$51,12,FALSE)&amp;"","")</f>
        <v/>
      </c>
      <c r="W70" s="444"/>
      <c r="X70" s="445"/>
      <c r="Y70" s="447" t="str">
        <f>IFERROR(VLOOKUP(D70,'6月'!$H$3:$V$55,6,FALSE)&amp;"","")</f>
        <v/>
      </c>
      <c r="Z70" s="222" t="str">
        <f>IFERROR(VLOOKUP(D70,'6月'!$H$3:$V$55,3,FALSE)&amp;"","")</f>
        <v/>
      </c>
      <c r="AA70" s="222" t="str">
        <f>IFERROR(VLOOKUP(D70,'6月'!$H$3:$V$55,7,FALSE)&amp;"","")</f>
        <v/>
      </c>
      <c r="AB70" s="222" t="str">
        <f>IFERROR(VLOOKUP(D70,'6月'!$H$3:$V$55,9,FALSE)&amp;"","")</f>
        <v/>
      </c>
      <c r="AC70" s="222" t="str">
        <f>IFERROR(VLOOKUP(D70,'6月'!$H$3:$V$55,10,FALSE)&amp;"","")</f>
        <v/>
      </c>
      <c r="AD70" s="222" t="str">
        <f>IFERROR(VLOOKUP(D70,'6月'!$H$3:$V$55,11,FALSE)&amp;"","")</f>
        <v/>
      </c>
      <c r="AE70" s="222"/>
      <c r="AF70" s="448"/>
      <c r="AG70" s="447" t="str">
        <f>IFERROR(VLOOKUP(D70,'7月'!$H$3:$V$40,6,FALSE)&amp;"","")</f>
        <v/>
      </c>
      <c r="AH70" s="222" t="str">
        <f>IFERROR(VLOOKUP(D70,'7月'!$H$3:$V$40,3,FALSE)&amp;"","")</f>
        <v/>
      </c>
      <c r="AI70" s="222" t="str">
        <f>IFERROR(VLOOKUP(D70,'7月'!$H$3:$V$40,7,FALSE)&amp;"","")</f>
        <v/>
      </c>
      <c r="AJ70" s="222" t="str">
        <f>IFERROR(VLOOKUP(D70,'7月'!$H$3:$V$40,9,FALSE)&amp;"","")</f>
        <v/>
      </c>
      <c r="AK70" s="222" t="str">
        <f>IFERROR(VLOOKUP(D70,'7月'!$H$3:$V$40,10,FALSE)&amp;"","")</f>
        <v/>
      </c>
      <c r="AL70" s="222" t="str">
        <f>IFERROR(VLOOKUP(D70,'7月'!$H$3:$V$40,11,FALSE)&amp;"","")</f>
        <v/>
      </c>
      <c r="AM70" s="222"/>
      <c r="AN70" s="448"/>
      <c r="AO70" s="447" t="str">
        <f>IFERROR(VLOOKUP(D70,'8月'!$H$3:$V$50,6,FALSE)&amp;"","")</f>
        <v/>
      </c>
      <c r="AP70" s="222" t="str">
        <f>IFERROR(VLOOKUP(D70,'8月'!$H$3:$V$50,3,FALSE)&amp;"","")</f>
        <v/>
      </c>
      <c r="AQ70" s="450"/>
      <c r="AR70" s="449" t="str">
        <f>IFERROR(VLOOKUP(D70,'8月'!$H$3:$V$50,9,FALSE)&amp;"","")</f>
        <v/>
      </c>
      <c r="AS70" s="449" t="str">
        <f>IFERROR(VLOOKUP(D70,'8月'!$H$3:$V$50,10,FALSE)&amp;"","")</f>
        <v/>
      </c>
      <c r="AT70" s="449" t="str">
        <f>IFERROR(VLOOKUP(D70,'8月'!$H$3:$V$50,11,FALSE)&amp;"","")</f>
        <v/>
      </c>
      <c r="AU70" s="222"/>
      <c r="AV70" s="448"/>
      <c r="AW70" s="447" t="str">
        <f>IFERROR(VLOOKUP(D70,'9月'!$H$3:$V$47,6,FALSE)&amp;"","")</f>
        <v/>
      </c>
      <c r="AX70" s="222" t="str">
        <f>IFERROR(VLOOKUP(D70,'9月'!$H$3:$V$47,3,FALSE)&amp;"","")</f>
        <v/>
      </c>
      <c r="AY70" s="222" t="str">
        <f>IFERROR(VLOOKUP(D70,'9月'!$D$3:$V$47,7,FALSE)&amp;"","")</f>
        <v/>
      </c>
      <c r="AZ70" s="222" t="str">
        <f>IFERROR(VLOOKUP(D70,'9月'!$D$3:$V$47,9,FALSE)&amp;"","")</f>
        <v/>
      </c>
      <c r="BA70" s="449" t="str">
        <f>IFERROR(VLOOKUP(D70,'9月'!$D$3:$V$47,10,FALSE)&amp;"","")</f>
        <v/>
      </c>
      <c r="BB70" s="449"/>
      <c r="BC70" s="222"/>
      <c r="BD70" s="448"/>
      <c r="BE70" s="447" t="str">
        <f>IFERROR(VLOOKUP(D70,'10月'!$H$3:$V$83,6,FALSE)&amp;"","")</f>
        <v/>
      </c>
      <c r="BF70" s="449"/>
      <c r="BG70" s="449"/>
      <c r="BH70" s="449"/>
      <c r="BI70" s="449"/>
      <c r="BJ70" s="449"/>
      <c r="BK70" s="449"/>
      <c r="BL70" s="449"/>
      <c r="BM70" s="654"/>
      <c r="BN70" s="934" t="s">
        <v>291</v>
      </c>
      <c r="BO70" s="934" t="s">
        <v>291</v>
      </c>
      <c r="BP70" s="934" t="s">
        <v>291</v>
      </c>
      <c r="BQ70" s="934" t="s">
        <v>291</v>
      </c>
      <c r="BR70" s="934" t="s">
        <v>291</v>
      </c>
      <c r="BS70" s="934" t="s">
        <v>291</v>
      </c>
      <c r="BT70" s="230"/>
      <c r="BU70" s="1248" t="str">
        <f t="shared" si="71"/>
        <v>-</v>
      </c>
      <c r="BV70" s="1249" t="str">
        <f t="shared" si="72"/>
        <v>-</v>
      </c>
      <c r="BW70" s="41"/>
      <c r="BX70" s="10"/>
      <c r="BY70" s="10"/>
    </row>
    <row r="71" spans="1:77" ht="18" customHeight="1">
      <c r="A71" s="12"/>
      <c r="B71" s="623" t="s">
        <v>653</v>
      </c>
      <c r="C71" s="623" t="s">
        <v>339</v>
      </c>
      <c r="D71" s="622" t="s">
        <v>654</v>
      </c>
      <c r="E71" s="436" t="s">
        <v>64</v>
      </c>
      <c r="F71" s="442" t="s">
        <v>115</v>
      </c>
      <c r="G71" s="658"/>
      <c r="H71" s="645"/>
      <c r="I71" s="443" t="str">
        <f>IFERROR(VLOOKUP(D71,'4月修正'!$G$3:$S$53,7,FALSE),"")</f>
        <v/>
      </c>
      <c r="J71" s="38" t="str">
        <f>IFERROR(VLOOKUP(D71,'4月修正'!$G$3:$S$53,2,FALSE),"")</f>
        <v/>
      </c>
      <c r="K71" s="38"/>
      <c r="L71" s="38" t="str">
        <f>IFERROR(VLOOKUP(D71,'4月修正'!$G$3:$Q$53,9,FALSE)&amp;"","")</f>
        <v/>
      </c>
      <c r="M71" s="38" t="str">
        <f>IFERROR(VLOOKUP(D71,'4月修正'!$G$3:$Q$53,10,FALSE)&amp;"","")</f>
        <v/>
      </c>
      <c r="N71" s="38" t="str">
        <f>IFERROR(VLOOKUP(D71,'4月修正'!$G$3:$Q$53,11,FALSE)&amp;"","")</f>
        <v/>
      </c>
      <c r="O71" s="38"/>
      <c r="P71" s="445"/>
      <c r="Q71" s="443" t="str">
        <f>IFERROR(VLOOKUP(D71,'5月'!$H$3:$W$51,7,FALSE)&amp;"","")</f>
        <v>101</v>
      </c>
      <c r="R71" s="446" t="str">
        <f>IFERROR(VLOOKUP(D71,'5月'!$H$3:$W$51,3,FALSE)&amp;"","")</f>
        <v>Guest</v>
      </c>
      <c r="S71" s="444" t="str">
        <f>IFERROR(VLOOKUP(D71,'5月'!$H$3:$W$51,8,FALSE)&amp;"","")</f>
        <v/>
      </c>
      <c r="T71" s="444" t="str">
        <f>IFERROR(VLOOKUP(D71,'5月'!$H$3:$W$51,10,FALSE)&amp;"","")</f>
        <v/>
      </c>
      <c r="U71" s="444" t="str">
        <f>IFERROR(VLOOKUP(D71,'5月'!$H$3:$W$51,11,FALSE)&amp;"","")</f>
        <v/>
      </c>
      <c r="V71" s="444" t="str">
        <f>IFERROR(VLOOKUP(D71,'5月'!$H$3:$W$51,12,FALSE)&amp;"","")</f>
        <v/>
      </c>
      <c r="W71" s="444"/>
      <c r="X71" s="445"/>
      <c r="Y71" s="447" t="str">
        <f>IFERROR(VLOOKUP(D71,'6月'!$H$3:$V$55,6,FALSE)&amp;"","")</f>
        <v/>
      </c>
      <c r="Z71" s="222" t="str">
        <f>IFERROR(VLOOKUP(D71,'6月'!$H$3:$V$55,3,FALSE)&amp;"","")</f>
        <v/>
      </c>
      <c r="AA71" s="222" t="str">
        <f>IFERROR(VLOOKUP(D71,'6月'!$H$3:$V$55,7,FALSE)&amp;"","")</f>
        <v/>
      </c>
      <c r="AB71" s="222" t="str">
        <f>IFERROR(VLOOKUP(D71,'6月'!$H$3:$V$55,9,FALSE)&amp;"","")</f>
        <v/>
      </c>
      <c r="AC71" s="222" t="str">
        <f>IFERROR(VLOOKUP(D71,'6月'!$H$3:$V$55,10,FALSE)&amp;"","")</f>
        <v/>
      </c>
      <c r="AD71" s="222" t="str">
        <f>IFERROR(VLOOKUP(D71,'6月'!$H$3:$V$55,11,FALSE)&amp;"","")</f>
        <v/>
      </c>
      <c r="AE71" s="618"/>
      <c r="AF71" s="448"/>
      <c r="AG71" s="447" t="str">
        <f>IFERROR(VLOOKUP(D71,'7月'!$H$3:$V$40,6,FALSE)&amp;"","")</f>
        <v>107</v>
      </c>
      <c r="AH71" s="222" t="str">
        <f>IFERROR(VLOOKUP(D71,'7月'!$H$3:$V$40,3,FALSE)&amp;"","")</f>
        <v>Guest</v>
      </c>
      <c r="AI71" s="222" t="str">
        <f>IFERROR(VLOOKUP(D71,'7月'!$H$3:$V$40,7,FALSE)&amp;"","")</f>
        <v/>
      </c>
      <c r="AJ71" s="222" t="str">
        <f>IFERROR(VLOOKUP(D71,'7月'!$H$3:$V$40,9,FALSE)&amp;"","")</f>
        <v/>
      </c>
      <c r="AK71" s="222" t="str">
        <f>IFERROR(VLOOKUP(D71,'7月'!$H$3:$V$40,10,FALSE)&amp;"","")</f>
        <v/>
      </c>
      <c r="AL71" s="222" t="str">
        <f>IFERROR(VLOOKUP(D71,'7月'!$H$3:$V$40,11,FALSE)&amp;"","")</f>
        <v/>
      </c>
      <c r="AM71" s="618"/>
      <c r="AN71" s="448"/>
      <c r="AO71" s="447" t="str">
        <f>IFERROR(VLOOKUP(D71,'8月'!$H$3:$V$50,6,FALSE)&amp;"","")</f>
        <v/>
      </c>
      <c r="AP71" s="222" t="str">
        <f>IFERROR(VLOOKUP(D71,'8月'!$H$3:$V$50,3,FALSE)&amp;"","")</f>
        <v/>
      </c>
      <c r="AQ71" s="450"/>
      <c r="AR71" s="449" t="str">
        <f>IFERROR(VLOOKUP(D71,'8月'!$H$3:$V$50,9,FALSE)&amp;"","")</f>
        <v/>
      </c>
      <c r="AS71" s="449" t="str">
        <f>IFERROR(VLOOKUP(D71,'8月'!$H$3:$V$50,10,FALSE)&amp;"","")</f>
        <v/>
      </c>
      <c r="AT71" s="449" t="str">
        <f>IFERROR(VLOOKUP(D71,'8月'!$H$3:$V$50,11,FALSE)&amp;"","")</f>
        <v/>
      </c>
      <c r="AU71" s="618"/>
      <c r="AV71" s="448"/>
      <c r="AW71" s="447" t="str">
        <f>IFERROR(VLOOKUP(D71,'9月'!$H$3:$V$47,6,FALSE)&amp;"","")</f>
        <v/>
      </c>
      <c r="AX71" s="222" t="str">
        <f>IFERROR(VLOOKUP(D71,'9月'!$H$3:$V$47,3,FALSE)&amp;"","")</f>
        <v/>
      </c>
      <c r="AY71" s="222" t="str">
        <f>IFERROR(VLOOKUP(D71,'9月'!$D$3:$V$47,7,FALSE)&amp;"","")</f>
        <v/>
      </c>
      <c r="AZ71" s="222" t="str">
        <f>IFERROR(VLOOKUP(D71,'9月'!$D$3:$V$47,9,FALSE)&amp;"","")</f>
        <v/>
      </c>
      <c r="BA71" s="449" t="str">
        <f>IFERROR(VLOOKUP(D71,'9月'!$D$3:$V$47,10,FALSE)&amp;"","")</f>
        <v/>
      </c>
      <c r="BB71" s="449"/>
      <c r="BC71" s="222"/>
      <c r="BD71" s="448"/>
      <c r="BE71" s="447" t="str">
        <f>IFERROR(VLOOKUP(D71,'10月'!$H$3:$V$83,6,FALSE)&amp;"","")</f>
        <v>96</v>
      </c>
      <c r="BF71" s="449"/>
      <c r="BG71" s="449"/>
      <c r="BH71" s="449"/>
      <c r="BI71" s="449"/>
      <c r="BJ71" s="449"/>
      <c r="BK71" s="619"/>
      <c r="BL71" s="619"/>
      <c r="BM71" s="650"/>
      <c r="BN71" s="935"/>
      <c r="BO71" s="935">
        <v>101</v>
      </c>
      <c r="BP71" s="935"/>
      <c r="BQ71" s="935">
        <v>107</v>
      </c>
      <c r="BR71" s="935" t="s">
        <v>291</v>
      </c>
      <c r="BS71" s="935" t="s">
        <v>291</v>
      </c>
      <c r="BT71" s="620"/>
      <c r="BU71" s="1248">
        <f t="shared" si="71"/>
        <v>104</v>
      </c>
      <c r="BV71" s="1249">
        <f t="shared" si="72"/>
        <v>25.6</v>
      </c>
      <c r="BW71" s="41"/>
      <c r="BX71" s="10"/>
      <c r="BY71" s="10"/>
    </row>
    <row r="72" spans="1:77" ht="18" customHeight="1">
      <c r="A72" s="12"/>
      <c r="B72" s="436" t="s">
        <v>502</v>
      </c>
      <c r="C72" s="436" t="s">
        <v>339</v>
      </c>
      <c r="D72" s="436" t="s">
        <v>649</v>
      </c>
      <c r="E72" s="436" t="s">
        <v>60</v>
      </c>
      <c r="F72" s="442" t="s">
        <v>115</v>
      </c>
      <c r="G72" s="66"/>
      <c r="H72" s="645"/>
      <c r="I72" s="464">
        <f>IFERROR(VLOOKUP(D72,'4月修正'!$G$3:$S$53,7,FALSE),"")</f>
        <v>91</v>
      </c>
      <c r="J72" s="38" t="str">
        <f>IFERROR(VLOOKUP(D72,'4月修正'!$G$3:$S$53,2,FALSE),"")</f>
        <v>Guest</v>
      </c>
      <c r="K72" s="38"/>
      <c r="L72" s="38" t="str">
        <f>IFERROR(VLOOKUP(D72,'4月修正'!$G$3:$Q$53,9,FALSE)&amp;"","")</f>
        <v/>
      </c>
      <c r="M72" s="38" t="str">
        <f>IFERROR(VLOOKUP(D72,'4月修正'!$G$3:$Q$53,10,FALSE)&amp;"","")</f>
        <v/>
      </c>
      <c r="N72" s="38" t="str">
        <f>IFERROR(VLOOKUP(D72,'4月修正'!$G$3:$Q$53,11,FALSE)&amp;"","")</f>
        <v/>
      </c>
      <c r="O72" s="38"/>
      <c r="P72" s="445"/>
      <c r="Q72" s="443" t="str">
        <f>IFERROR(VLOOKUP(D72,'5月'!$H$3:$W$51,7,FALSE)&amp;"","")</f>
        <v/>
      </c>
      <c r="R72" s="446" t="str">
        <f>IFERROR(VLOOKUP(D72,'5月'!$H$3:$W$51,3,FALSE)&amp;"","")</f>
        <v/>
      </c>
      <c r="S72" s="444" t="str">
        <f>IFERROR(VLOOKUP(D72,'5月'!$H$3:$W$51,8,FALSE)&amp;"","")</f>
        <v/>
      </c>
      <c r="T72" s="444" t="str">
        <f>IFERROR(VLOOKUP(D72,'5月'!$H$3:$W$51,10,FALSE)&amp;"","")</f>
        <v/>
      </c>
      <c r="U72" s="444" t="str">
        <f>IFERROR(VLOOKUP(D72,'5月'!$H$3:$W$51,11,FALSE)&amp;"","")</f>
        <v/>
      </c>
      <c r="V72" s="444" t="str">
        <f>IFERROR(VLOOKUP(D72,'5月'!$H$3:$W$51,12,FALSE)&amp;"","")</f>
        <v/>
      </c>
      <c r="W72" s="444"/>
      <c r="X72" s="445"/>
      <c r="Y72" s="447" t="str">
        <f>IFERROR(VLOOKUP(D72,'6月'!$H$3:$V$55,6,FALSE)&amp;"","")</f>
        <v/>
      </c>
      <c r="Z72" s="222" t="str">
        <f>IFERROR(VLOOKUP(D72,'6月'!$H$3:$V$55,3,FALSE)&amp;"","")</f>
        <v/>
      </c>
      <c r="AA72" s="222" t="str">
        <f>IFERROR(VLOOKUP(D72,'6月'!$H$3:$V$55,7,FALSE)&amp;"","")</f>
        <v/>
      </c>
      <c r="AB72" s="222" t="str">
        <f>IFERROR(VLOOKUP(D72,'6月'!$H$3:$V$55,9,FALSE)&amp;"","")</f>
        <v/>
      </c>
      <c r="AC72" s="222" t="str">
        <f>IFERROR(VLOOKUP(D72,'6月'!$H$3:$V$55,10,FALSE)&amp;"","")</f>
        <v/>
      </c>
      <c r="AD72" s="222" t="str">
        <f>IFERROR(VLOOKUP(D72,'6月'!$H$3:$V$55,11,FALSE)&amp;"","")</f>
        <v/>
      </c>
      <c r="AE72" s="222"/>
      <c r="AF72" s="448"/>
      <c r="AG72" s="447" t="str">
        <f>IFERROR(VLOOKUP(D72,'7月'!$H$3:$V$40,6,FALSE)&amp;"","")</f>
        <v/>
      </c>
      <c r="AH72" s="222" t="str">
        <f>IFERROR(VLOOKUP(D72,'7月'!$H$3:$V$40,3,FALSE)&amp;"","")</f>
        <v/>
      </c>
      <c r="AI72" s="222" t="str">
        <f>IFERROR(VLOOKUP(D72,'7月'!$H$3:$V$40,7,FALSE)&amp;"","")</f>
        <v/>
      </c>
      <c r="AJ72" s="222" t="str">
        <f>IFERROR(VLOOKUP(D72,'7月'!$H$3:$V$40,9,FALSE)&amp;"","")</f>
        <v/>
      </c>
      <c r="AK72" s="222" t="str">
        <f>IFERROR(VLOOKUP(D72,'7月'!$H$3:$V$40,10,FALSE)&amp;"","")</f>
        <v/>
      </c>
      <c r="AL72" s="222" t="str">
        <f>IFERROR(VLOOKUP(D72,'7月'!$H$3:$V$40,11,FALSE)&amp;"","")</f>
        <v/>
      </c>
      <c r="AM72" s="222"/>
      <c r="AN72" s="448"/>
      <c r="AO72" s="447" t="str">
        <f>IFERROR(VLOOKUP(D72,'8月'!$H$3:$V$50,6,FALSE)&amp;"","")</f>
        <v/>
      </c>
      <c r="AP72" s="222" t="str">
        <f>IFERROR(VLOOKUP(D72,'8月'!$H$3:$V$50,3,FALSE)&amp;"","")</f>
        <v/>
      </c>
      <c r="AQ72" s="450"/>
      <c r="AR72" s="449" t="str">
        <f>IFERROR(VLOOKUP(D72,'8月'!$H$3:$V$50,9,FALSE)&amp;"","")</f>
        <v/>
      </c>
      <c r="AS72" s="449" t="str">
        <f>IFERROR(VLOOKUP(D72,'8月'!$H$3:$V$50,10,FALSE)&amp;"","")</f>
        <v/>
      </c>
      <c r="AT72" s="449" t="str">
        <f>IFERROR(VLOOKUP(D72,'8月'!$H$3:$V$50,11,FALSE)&amp;"","")</f>
        <v/>
      </c>
      <c r="AU72" s="222"/>
      <c r="AV72" s="448"/>
      <c r="AW72" s="447" t="str">
        <f>IFERROR(VLOOKUP(D72,'9月'!$H$3:$V$47,6,FALSE)&amp;"","")</f>
        <v/>
      </c>
      <c r="AX72" s="222" t="str">
        <f>IFERROR(VLOOKUP(D72,'9月'!$H$3:$V$47,3,FALSE)&amp;"","")</f>
        <v/>
      </c>
      <c r="AY72" s="222" t="str">
        <f>IFERROR(VLOOKUP(D72,'9月'!$D$3:$V$47,7,FALSE)&amp;"","")</f>
        <v/>
      </c>
      <c r="AZ72" s="222" t="str">
        <f>IFERROR(VLOOKUP(D72,'9月'!$D$3:$V$47,9,FALSE)&amp;"","")</f>
        <v/>
      </c>
      <c r="BA72" s="449" t="str">
        <f>IFERROR(VLOOKUP(D72,'9月'!$D$3:$V$47,10,FALSE)&amp;"","")</f>
        <v/>
      </c>
      <c r="BB72" s="449"/>
      <c r="BC72" s="222"/>
      <c r="BD72" s="448"/>
      <c r="BE72" s="447" t="str">
        <f>IFERROR(VLOOKUP(D72,'10月'!$H$3:$V$83,6,FALSE)&amp;"","")</f>
        <v/>
      </c>
      <c r="BF72" s="449"/>
      <c r="BG72" s="449"/>
      <c r="BH72" s="449"/>
      <c r="BI72" s="449"/>
      <c r="BJ72" s="449"/>
      <c r="BK72" s="449"/>
      <c r="BL72" s="449"/>
      <c r="BM72" s="654"/>
      <c r="BN72" s="934">
        <v>91</v>
      </c>
      <c r="BO72" s="934" t="s">
        <v>291</v>
      </c>
      <c r="BP72" s="934" t="s">
        <v>291</v>
      </c>
      <c r="BQ72" s="934" t="s">
        <v>291</v>
      </c>
      <c r="BR72" s="934" t="s">
        <v>291</v>
      </c>
      <c r="BS72" s="934" t="s">
        <v>291</v>
      </c>
      <c r="BT72" s="230"/>
      <c r="BU72" s="1248">
        <f t="shared" si="71"/>
        <v>91</v>
      </c>
      <c r="BV72" s="1249">
        <f t="shared" si="72"/>
        <v>15.200000000000001</v>
      </c>
      <c r="BW72" s="41"/>
      <c r="BX72" s="10"/>
      <c r="BY72" s="10"/>
    </row>
    <row r="73" spans="1:77" ht="21" customHeight="1">
      <c r="A73" s="12"/>
      <c r="B73" s="435" t="s">
        <v>503</v>
      </c>
      <c r="C73" s="435" t="s">
        <v>353</v>
      </c>
      <c r="D73" s="437" t="s">
        <v>650</v>
      </c>
      <c r="E73" s="437" t="s">
        <v>60</v>
      </c>
      <c r="F73" s="442" t="s">
        <v>115</v>
      </c>
      <c r="G73" s="49"/>
      <c r="H73" s="645"/>
      <c r="I73" s="443">
        <f>IFERROR(VLOOKUP(D73,'4月修正'!$G$3:$S$53,7,FALSE),"")</f>
        <v>91</v>
      </c>
      <c r="J73" s="38" t="str">
        <f>IFERROR(VLOOKUP(D73,'4月修正'!$G$3:$S$53,2,FALSE),"")</f>
        <v>Guest</v>
      </c>
      <c r="K73" s="38"/>
      <c r="L73" s="38" t="str">
        <f>IFERROR(VLOOKUP(D73,'4月修正'!$G$3:$Q$53,9,FALSE)&amp;"","")</f>
        <v/>
      </c>
      <c r="M73" s="38" t="str">
        <f>IFERROR(VLOOKUP(D73,'4月修正'!$G$3:$Q$53,10,FALSE)&amp;"","")</f>
        <v/>
      </c>
      <c r="N73" s="38" t="str">
        <f>IFERROR(VLOOKUP(D73,'4月修正'!$G$3:$Q$53,11,FALSE)&amp;"","")</f>
        <v/>
      </c>
      <c r="O73" s="38"/>
      <c r="P73" s="445"/>
      <c r="Q73" s="464" t="str">
        <f>IFERROR(VLOOKUP(D73,'5月'!$H$3:$W$51,7,FALSE)&amp;"","")</f>
        <v>83</v>
      </c>
      <c r="R73" s="446" t="str">
        <f>IFERROR(VLOOKUP(D73,'5月'!$H$3:$W$51,3,FALSE)&amp;"","")</f>
        <v>Guest</v>
      </c>
      <c r="S73" s="444" t="str">
        <f>IFERROR(VLOOKUP(D73,'5月'!$H$3:$W$51,8,FALSE)&amp;"","")</f>
        <v/>
      </c>
      <c r="T73" s="444" t="str">
        <f>IFERROR(VLOOKUP(D73,'5月'!$H$3:$W$51,10,FALSE)&amp;"","")</f>
        <v/>
      </c>
      <c r="U73" s="444" t="str">
        <f>IFERROR(VLOOKUP(D73,'5月'!$H$3:$W$51,11,FALSE)&amp;"","")</f>
        <v/>
      </c>
      <c r="V73" s="444" t="str">
        <f>IFERROR(VLOOKUP(D73,'5月'!$H$3:$W$51,12,FALSE)&amp;"","")</f>
        <v/>
      </c>
      <c r="W73" s="444"/>
      <c r="X73" s="445"/>
      <c r="Y73" s="447" t="str">
        <f>IFERROR(VLOOKUP(D73,'6月'!$H$3:$V$55,6,FALSE)&amp;"","")</f>
        <v/>
      </c>
      <c r="Z73" s="222" t="str">
        <f>IFERROR(VLOOKUP(D73,'6月'!$H$3:$V$55,3,FALSE)&amp;"","")</f>
        <v/>
      </c>
      <c r="AA73" s="222" t="str">
        <f>IFERROR(VLOOKUP(D73,'6月'!$H$3:$V$55,7,FALSE)&amp;"","")</f>
        <v/>
      </c>
      <c r="AB73" s="222" t="str">
        <f>IFERROR(VLOOKUP(D73,'6月'!$H$3:$V$55,9,FALSE)&amp;"","")</f>
        <v/>
      </c>
      <c r="AC73" s="222" t="str">
        <f>IFERROR(VLOOKUP(D73,'6月'!$H$3:$V$55,10,FALSE)&amp;"","")</f>
        <v/>
      </c>
      <c r="AD73" s="222" t="str">
        <f>IFERROR(VLOOKUP(D73,'6月'!$H$3:$V$55,11,FALSE)&amp;"","")</f>
        <v/>
      </c>
      <c r="AE73" s="222"/>
      <c r="AF73" s="448"/>
      <c r="AG73" s="825" t="str">
        <f>IFERROR(VLOOKUP(D73,'7月'!$H$3:$V$40,6,FALSE)&amp;"","")</f>
        <v>89</v>
      </c>
      <c r="AH73" s="222" t="str">
        <f>IFERROR(VLOOKUP(D73,'7月'!$H$3:$V$40,3,FALSE)&amp;"","")</f>
        <v>Guest</v>
      </c>
      <c r="AI73" s="222" t="str">
        <f>IFERROR(VLOOKUP(D73,'7月'!$H$3:$V$40,7,FALSE)&amp;"","")</f>
        <v/>
      </c>
      <c r="AJ73" s="222" t="str">
        <f>IFERROR(VLOOKUP(D73,'7月'!$H$3:$V$40,9,FALSE)&amp;"","")</f>
        <v/>
      </c>
      <c r="AK73" s="222" t="str">
        <f>IFERROR(VLOOKUP(D73,'7月'!$H$3:$V$40,10,FALSE)&amp;"","")</f>
        <v/>
      </c>
      <c r="AL73" s="222" t="str">
        <f>IFERROR(VLOOKUP(D73,'7月'!$H$3:$V$40,11,FALSE)&amp;"","")</f>
        <v/>
      </c>
      <c r="AM73" s="222"/>
      <c r="AN73" s="448"/>
      <c r="AO73" s="447" t="str">
        <f>IFERROR(VLOOKUP(D73,'8月'!$H$3:$V$50,6,FALSE)&amp;"","")</f>
        <v/>
      </c>
      <c r="AP73" s="222" t="str">
        <f>IFERROR(VLOOKUP(D73,'8月'!$H$3:$V$50,3,FALSE)&amp;"","")</f>
        <v/>
      </c>
      <c r="AQ73" s="450"/>
      <c r="AR73" s="449" t="str">
        <f>IFERROR(VLOOKUP(D73,'8月'!$H$3:$V$50,9,FALSE)&amp;"","")</f>
        <v/>
      </c>
      <c r="AS73" s="449" t="str">
        <f>IFERROR(VLOOKUP(D73,'8月'!$H$3:$V$50,10,FALSE)&amp;"","")</f>
        <v/>
      </c>
      <c r="AT73" s="449" t="str">
        <f>IFERROR(VLOOKUP(D73,'8月'!$H$3:$V$50,11,FALSE)&amp;"","")</f>
        <v/>
      </c>
      <c r="AU73" s="222"/>
      <c r="AV73" s="448"/>
      <c r="AW73" s="447" t="str">
        <f>IFERROR(VLOOKUP(D73,'9月'!$H$3:$V$47,6,FALSE)&amp;"","")</f>
        <v/>
      </c>
      <c r="AX73" s="222" t="str">
        <f>IFERROR(VLOOKUP(D73,'9月'!$H$3:$V$47,3,FALSE)&amp;"","")</f>
        <v/>
      </c>
      <c r="AY73" s="222" t="str">
        <f>IFERROR(VLOOKUP(D73,'9月'!$D$3:$V$47,7,FALSE)&amp;"","")</f>
        <v/>
      </c>
      <c r="AZ73" s="222" t="str">
        <f>IFERROR(VLOOKUP(D73,'9月'!$D$3:$V$47,9,FALSE)&amp;"","")</f>
        <v/>
      </c>
      <c r="BA73" s="449" t="str">
        <f>IFERROR(VLOOKUP(D73,'9月'!$D$3:$V$47,10,FALSE)&amp;"","")</f>
        <v/>
      </c>
      <c r="BB73" s="449"/>
      <c r="BC73" s="222"/>
      <c r="BD73" s="448"/>
      <c r="BE73" s="447" t="str">
        <f>IFERROR(VLOOKUP(D73,'10月'!$H$3:$V$83,6,FALSE)&amp;"","")</f>
        <v/>
      </c>
      <c r="BF73" s="449"/>
      <c r="BG73" s="449"/>
      <c r="BH73" s="449"/>
      <c r="BI73" s="449"/>
      <c r="BJ73" s="449"/>
      <c r="BK73" s="444"/>
      <c r="BL73" s="450"/>
      <c r="BM73" s="654"/>
      <c r="BN73" s="934">
        <v>91</v>
      </c>
      <c r="BO73" s="934">
        <v>83</v>
      </c>
      <c r="BP73" s="934" t="s">
        <v>291</v>
      </c>
      <c r="BQ73" s="934">
        <v>89</v>
      </c>
      <c r="BR73" s="934" t="s">
        <v>291</v>
      </c>
      <c r="BS73" s="934" t="s">
        <v>291</v>
      </c>
      <c r="BT73" s="230"/>
      <c r="BU73" s="1248">
        <f t="shared" si="71"/>
        <v>87.666666666666671</v>
      </c>
      <c r="BV73" s="1249">
        <f t="shared" si="72"/>
        <v>12.533333333333339</v>
      </c>
      <c r="BW73" s="41"/>
      <c r="BX73" s="35"/>
      <c r="BY73" s="10"/>
    </row>
    <row r="74" spans="1:77" ht="20">
      <c r="A74" s="12"/>
      <c r="B74" s="435" t="s">
        <v>426</v>
      </c>
      <c r="C74" s="436" t="s">
        <v>339</v>
      </c>
      <c r="D74" s="437" t="s">
        <v>651</v>
      </c>
      <c r="E74" s="437" t="s">
        <v>60</v>
      </c>
      <c r="F74" s="442" t="s">
        <v>115</v>
      </c>
      <c r="G74" s="49"/>
      <c r="H74" s="645"/>
      <c r="I74" s="443">
        <f>IFERROR(VLOOKUP(D74,'4月修正'!$G$3:$S$53,7,FALSE),"")</f>
        <v>95</v>
      </c>
      <c r="J74" s="38" t="str">
        <f>IFERROR(VLOOKUP(D74,'4月修正'!$G$3:$S$53,2,FALSE),"")</f>
        <v>Guest</v>
      </c>
      <c r="K74" s="38"/>
      <c r="L74" s="38" t="str">
        <f>IFERROR(VLOOKUP(D74,'4月修正'!$G$3:$Q$53,9,FALSE)&amp;"","")</f>
        <v/>
      </c>
      <c r="M74" s="38" t="str">
        <f>IFERROR(VLOOKUP(D74,'4月修正'!$G$3:$Q$53,10,FALSE)&amp;"","")</f>
        <v/>
      </c>
      <c r="N74" s="38" t="str">
        <f>IFERROR(VLOOKUP(D74,'4月修正'!$G$3:$Q$53,11,FALSE)&amp;"","")</f>
        <v/>
      </c>
      <c r="O74" s="38"/>
      <c r="P74" s="444"/>
      <c r="Q74" s="443" t="str">
        <f>IFERROR(VLOOKUP(D74,'5月'!$H$3:$W$51,7,FALSE)&amp;"","")</f>
        <v>101</v>
      </c>
      <c r="R74" s="446" t="str">
        <f>IFERROR(VLOOKUP(D74,'5月'!$H$3:$W$51,3,FALSE)&amp;"","")</f>
        <v>Guest</v>
      </c>
      <c r="S74" s="444" t="str">
        <f>IFERROR(VLOOKUP(D74,'5月'!$H$3:$W$51,8,FALSE)&amp;"","")</f>
        <v/>
      </c>
      <c r="T74" s="444" t="str">
        <f>IFERROR(VLOOKUP(D74,'5月'!$H$3:$W$51,10,FALSE)&amp;"","")</f>
        <v/>
      </c>
      <c r="U74" s="444" t="str">
        <f>IFERROR(VLOOKUP(D74,'5月'!$H$3:$W$51,11,FALSE)&amp;"","")</f>
        <v/>
      </c>
      <c r="V74" s="444" t="str">
        <f>IFERROR(VLOOKUP(D74,'5月'!$H$3:$W$51,12,FALSE)&amp;"","")</f>
        <v/>
      </c>
      <c r="W74" s="444"/>
      <c r="X74" s="445"/>
      <c r="Y74" s="825" t="str">
        <f>IFERROR(VLOOKUP(D74,'6月'!$H$3:$V$55,6,FALSE)&amp;"","")</f>
        <v>91</v>
      </c>
      <c r="Z74" s="222" t="str">
        <f>IFERROR(VLOOKUP(D74,'6月'!$H$3:$V$55,3,FALSE)&amp;"","")</f>
        <v>Guest</v>
      </c>
      <c r="AA74" s="222" t="str">
        <f>IFERROR(VLOOKUP(D74,'6月'!$H$3:$V$55,7,FALSE)&amp;"","")</f>
        <v/>
      </c>
      <c r="AB74" s="222" t="str">
        <f>IFERROR(VLOOKUP(D74,'6月'!$H$3:$V$55,9,FALSE)&amp;"","")</f>
        <v/>
      </c>
      <c r="AC74" s="222" t="str">
        <f>IFERROR(VLOOKUP(D74,'6月'!$H$3:$V$55,10,FALSE)&amp;"","")</f>
        <v/>
      </c>
      <c r="AD74" s="222" t="str">
        <f>IFERROR(VLOOKUP(D74,'6月'!$H$3:$V$55,11,FALSE)&amp;"","")</f>
        <v>8</v>
      </c>
      <c r="AE74" s="222"/>
      <c r="AF74" s="448"/>
      <c r="AG74" s="447" t="str">
        <f>IFERROR(VLOOKUP(D74,'7月'!$H$3:$V$40,6,FALSE)&amp;"","")</f>
        <v/>
      </c>
      <c r="AH74" s="222" t="str">
        <f>IFERROR(VLOOKUP(D74,'7月'!$H$3:$V$40,3,FALSE)&amp;"","")</f>
        <v/>
      </c>
      <c r="AI74" s="222" t="str">
        <f>IFERROR(VLOOKUP(D74,'7月'!$H$3:$V$40,7,FALSE)&amp;"","")</f>
        <v/>
      </c>
      <c r="AJ74" s="222" t="str">
        <f>IFERROR(VLOOKUP(D74,'7月'!$H$3:$V$40,9,FALSE)&amp;"","")</f>
        <v/>
      </c>
      <c r="AK74" s="222" t="str">
        <f>IFERROR(VLOOKUP(D74,'7月'!$H$3:$V$40,10,FALSE)&amp;"","")</f>
        <v/>
      </c>
      <c r="AL74" s="222" t="str">
        <f>IFERROR(VLOOKUP(D74,'7月'!$H$3:$V$40,11,FALSE)&amp;"","")</f>
        <v/>
      </c>
      <c r="AM74" s="222"/>
      <c r="AN74" s="448"/>
      <c r="AO74" s="447" t="str">
        <f>IFERROR(VLOOKUP(D74,'8月'!$H$3:$V$50,6,FALSE)&amp;"","")</f>
        <v/>
      </c>
      <c r="AP74" s="222" t="str">
        <f>IFERROR(VLOOKUP(D74,'8月'!$H$3:$V$50,3,FALSE)&amp;"","")</f>
        <v/>
      </c>
      <c r="AQ74" s="450"/>
      <c r="AR74" s="449" t="str">
        <f>IFERROR(VLOOKUP(D74,'8月'!$H$3:$V$50,9,FALSE)&amp;"","")</f>
        <v/>
      </c>
      <c r="AS74" s="449" t="str">
        <f>IFERROR(VLOOKUP(D74,'8月'!$H$3:$V$50,10,FALSE)&amp;"","")</f>
        <v/>
      </c>
      <c r="AT74" s="449" t="str">
        <f>IFERROR(VLOOKUP(D74,'8月'!$H$3:$V$50,11,FALSE)&amp;"","")</f>
        <v/>
      </c>
      <c r="AU74" s="222"/>
      <c r="AV74" s="448"/>
      <c r="AW74" s="447" t="str">
        <f>IFERROR(VLOOKUP(D74,'9月'!$H$3:$V$47,6,FALSE)&amp;"","")</f>
        <v/>
      </c>
      <c r="AX74" s="222" t="str">
        <f>IFERROR(VLOOKUP(D74,'9月'!$H$3:$V$47,3,FALSE)&amp;"","")</f>
        <v/>
      </c>
      <c r="AY74" s="222" t="str">
        <f>IFERROR(VLOOKUP(D74,'9月'!$D$3:$V$47,7,FALSE)&amp;"","")</f>
        <v/>
      </c>
      <c r="AZ74" s="222" t="str">
        <f>IFERROR(VLOOKUP(D74,'9月'!$D$3:$V$47,9,FALSE)&amp;"","")</f>
        <v/>
      </c>
      <c r="BA74" s="449" t="str">
        <f>IFERROR(VLOOKUP(D74,'9月'!$D$3:$V$47,10,FALSE)&amp;"","")</f>
        <v/>
      </c>
      <c r="BB74" s="449"/>
      <c r="BC74" s="222"/>
      <c r="BD74" s="448"/>
      <c r="BE74" s="447" t="str">
        <f>IFERROR(VLOOKUP(D74,'10月'!$H$3:$V$83,6,FALSE)&amp;"","")</f>
        <v/>
      </c>
      <c r="BF74" s="449"/>
      <c r="BG74" s="449"/>
      <c r="BH74" s="449"/>
      <c r="BI74" s="449"/>
      <c r="BJ74" s="449"/>
      <c r="BK74" s="449"/>
      <c r="BL74" s="449"/>
      <c r="BM74" s="654"/>
      <c r="BN74" s="934">
        <v>95</v>
      </c>
      <c r="BO74" s="934">
        <v>101</v>
      </c>
      <c r="BP74" s="934">
        <v>91</v>
      </c>
      <c r="BQ74" s="934" t="s">
        <v>291</v>
      </c>
      <c r="BR74" s="934" t="s">
        <v>291</v>
      </c>
      <c r="BS74" s="934" t="s">
        <v>291</v>
      </c>
      <c r="BT74" s="230"/>
      <c r="BU74" s="1248">
        <f t="shared" si="71"/>
        <v>95.666666666666671</v>
      </c>
      <c r="BV74" s="1249">
        <f t="shared" si="72"/>
        <v>18.933333333333337</v>
      </c>
      <c r="BW74" s="41"/>
      <c r="BX74" s="35"/>
      <c r="BY74" s="10"/>
    </row>
    <row r="75" spans="1:77" ht="21" customHeight="1">
      <c r="A75" s="12"/>
      <c r="B75" s="436" t="s">
        <v>504</v>
      </c>
      <c r="C75" s="436" t="s">
        <v>339</v>
      </c>
      <c r="D75" s="436" t="s">
        <v>652</v>
      </c>
      <c r="E75" s="436" t="s">
        <v>60</v>
      </c>
      <c r="F75" s="442" t="s">
        <v>115</v>
      </c>
      <c r="G75" s="49"/>
      <c r="H75" s="645"/>
      <c r="I75" s="443">
        <f>IFERROR(VLOOKUP(D75,'4月修正'!$G$3:$S$53,7,FALSE),"")</f>
        <v>121</v>
      </c>
      <c r="J75" s="38" t="str">
        <f>IFERROR(VLOOKUP(D75,'4月修正'!$G$3:$S$53,2,FALSE),"")</f>
        <v>Guest</v>
      </c>
      <c r="K75" s="38"/>
      <c r="L75" s="38" t="str">
        <f>IFERROR(VLOOKUP(D75,'4月修正'!$G$3:$Q$53,9,FALSE)&amp;"","")</f>
        <v/>
      </c>
      <c r="M75" s="38" t="str">
        <f>IFERROR(VLOOKUP(D75,'4月修正'!$G$3:$Q$53,10,FALSE)&amp;"","")</f>
        <v/>
      </c>
      <c r="N75" s="38" t="str">
        <f>IFERROR(VLOOKUP(D75,'4月修正'!$G$3:$Q$53,11,FALSE)&amp;"","")</f>
        <v/>
      </c>
      <c r="O75" s="38"/>
      <c r="P75" s="444"/>
      <c r="Q75" s="443" t="str">
        <f>IFERROR(VLOOKUP(D75,'5月'!$H$3:$W$51,7,FALSE)&amp;"","")</f>
        <v/>
      </c>
      <c r="R75" s="446" t="str">
        <f>IFERROR(VLOOKUP(D75,'5月'!$H$3:$W$51,3,FALSE)&amp;"","")</f>
        <v/>
      </c>
      <c r="S75" s="444" t="str">
        <f>IFERROR(VLOOKUP(D75,'5月'!$H$3:$W$51,8,FALSE)&amp;"","")</f>
        <v/>
      </c>
      <c r="T75" s="444" t="str">
        <f>IFERROR(VLOOKUP(D75,'5月'!$H$3:$W$51,10,FALSE)&amp;"","")</f>
        <v/>
      </c>
      <c r="U75" s="444" t="str">
        <f>IFERROR(VLOOKUP(D75,'5月'!$H$3:$W$51,11,FALSE)&amp;"","")</f>
        <v/>
      </c>
      <c r="V75" s="444" t="str">
        <f>IFERROR(VLOOKUP(D75,'5月'!$H$3:$W$51,12,FALSE)&amp;"","")</f>
        <v/>
      </c>
      <c r="W75" s="444"/>
      <c r="X75" s="445"/>
      <c r="Y75" s="447" t="str">
        <f>IFERROR(VLOOKUP(D75,'6月'!$H$3:$V$55,6,FALSE)&amp;"","")</f>
        <v/>
      </c>
      <c r="Z75" s="222" t="str">
        <f>IFERROR(VLOOKUP(D75,'6月'!$H$3:$V$55,3,FALSE)&amp;"","")</f>
        <v/>
      </c>
      <c r="AA75" s="222" t="str">
        <f>IFERROR(VLOOKUP(D75,'6月'!$H$3:$V$55,7,FALSE)&amp;"","")</f>
        <v/>
      </c>
      <c r="AB75" s="222" t="str">
        <f>IFERROR(VLOOKUP(D75,'6月'!$H$3:$V$55,9,FALSE)&amp;"","")</f>
        <v/>
      </c>
      <c r="AC75" s="222" t="str">
        <f>IFERROR(VLOOKUP(D75,'6月'!$H$3:$V$55,10,FALSE)&amp;"","")</f>
        <v/>
      </c>
      <c r="AD75" s="222" t="str">
        <f>IFERROR(VLOOKUP(D75,'6月'!$H$3:$V$55,11,FALSE)&amp;"","")</f>
        <v/>
      </c>
      <c r="AE75" s="222"/>
      <c r="AF75" s="448"/>
      <c r="AG75" s="447" t="str">
        <f>IFERROR(VLOOKUP(D75,'7月'!$H$3:$V$40,6,FALSE)&amp;"","")</f>
        <v/>
      </c>
      <c r="AH75" s="222" t="str">
        <f>IFERROR(VLOOKUP(D75,'7月'!$H$3:$V$40,3,FALSE)&amp;"","")</f>
        <v/>
      </c>
      <c r="AI75" s="222" t="str">
        <f>IFERROR(VLOOKUP(D75,'7月'!$H$3:$V$40,7,FALSE)&amp;"","")</f>
        <v/>
      </c>
      <c r="AJ75" s="222" t="str">
        <f>IFERROR(VLOOKUP(D75,'7月'!$H$3:$V$40,9,FALSE)&amp;"","")</f>
        <v/>
      </c>
      <c r="AK75" s="222" t="str">
        <f>IFERROR(VLOOKUP(D75,'7月'!$H$3:$V$40,10,FALSE)&amp;"","")</f>
        <v/>
      </c>
      <c r="AL75" s="222" t="str">
        <f>IFERROR(VLOOKUP(D75,'7月'!$H$3:$V$40,11,FALSE)&amp;"","")</f>
        <v/>
      </c>
      <c r="AM75" s="222"/>
      <c r="AN75" s="448"/>
      <c r="AO75" s="447" t="str">
        <f>IFERROR(VLOOKUP(D75,'8月'!$H$3:$V$50,6,FALSE)&amp;"","")</f>
        <v/>
      </c>
      <c r="AP75" s="222" t="str">
        <f>IFERROR(VLOOKUP(D75,'8月'!$H$3:$V$50,3,FALSE)&amp;"","")</f>
        <v/>
      </c>
      <c r="AQ75" s="450"/>
      <c r="AR75" s="449" t="str">
        <f>IFERROR(VLOOKUP(D75,'8月'!$H$3:$V$50,9,FALSE)&amp;"","")</f>
        <v/>
      </c>
      <c r="AS75" s="449" t="str">
        <f>IFERROR(VLOOKUP(D75,'8月'!$H$3:$V$50,10,FALSE)&amp;"","")</f>
        <v/>
      </c>
      <c r="AT75" s="449" t="str">
        <f>IFERROR(VLOOKUP(D75,'8月'!$H$3:$V$50,11,FALSE)&amp;"","")</f>
        <v/>
      </c>
      <c r="AU75" s="222"/>
      <c r="AV75" s="448"/>
      <c r="AW75" s="447" t="str">
        <f>IFERROR(VLOOKUP(D75,'9月'!$H$3:$V$47,6,FALSE)&amp;"","")</f>
        <v/>
      </c>
      <c r="AX75" s="222" t="str">
        <f>IFERROR(VLOOKUP(D75,'9月'!$H$3:$V$47,3,FALSE)&amp;"","")</f>
        <v/>
      </c>
      <c r="AY75" s="222" t="str">
        <f>IFERROR(VLOOKUP(D75,'9月'!$D$3:$V$47,7,FALSE)&amp;"","")</f>
        <v/>
      </c>
      <c r="AZ75" s="222" t="str">
        <f>IFERROR(VLOOKUP(D75,'9月'!$D$3:$V$47,9,FALSE)&amp;"","")</f>
        <v/>
      </c>
      <c r="BA75" s="449" t="str">
        <f>IFERROR(VLOOKUP(D75,'9月'!$D$3:$V$47,10,FALSE)&amp;"","")</f>
        <v/>
      </c>
      <c r="BB75" s="449"/>
      <c r="BC75" s="222"/>
      <c r="BD75" s="448"/>
      <c r="BE75" s="447" t="str">
        <f>IFERROR(VLOOKUP(D75,'10月'!$H$3:$V$83,6,FALSE)&amp;"","")</f>
        <v/>
      </c>
      <c r="BF75" s="449"/>
      <c r="BG75" s="449"/>
      <c r="BH75" s="449"/>
      <c r="BI75" s="449"/>
      <c r="BJ75" s="449"/>
      <c r="BK75" s="444"/>
      <c r="BL75" s="450"/>
      <c r="BM75" s="654"/>
      <c r="BN75" s="934">
        <v>121</v>
      </c>
      <c r="BO75" s="934" t="s">
        <v>291</v>
      </c>
      <c r="BP75" s="934" t="s">
        <v>291</v>
      </c>
      <c r="BQ75" s="934" t="s">
        <v>291</v>
      </c>
      <c r="BR75" s="934" t="s">
        <v>291</v>
      </c>
      <c r="BS75" s="934" t="s">
        <v>291</v>
      </c>
      <c r="BT75" s="230"/>
      <c r="BU75" s="1248">
        <f t="shared" si="71"/>
        <v>121</v>
      </c>
      <c r="BV75" s="1249">
        <f t="shared" si="72"/>
        <v>36</v>
      </c>
      <c r="BW75" s="41"/>
      <c r="BX75" s="35"/>
      <c r="BY75" s="10"/>
    </row>
    <row r="76" spans="1:77" ht="18" customHeight="1">
      <c r="A76" s="12"/>
      <c r="B76" s="156" t="s">
        <v>670</v>
      </c>
      <c r="C76" s="436" t="s">
        <v>339</v>
      </c>
      <c r="D76" s="720" t="s">
        <v>684</v>
      </c>
      <c r="E76" s="436" t="s">
        <v>63</v>
      </c>
      <c r="F76" s="442" t="s">
        <v>115</v>
      </c>
      <c r="G76" s="66"/>
      <c r="H76" s="645"/>
      <c r="I76" s="443" t="str">
        <f>IFERROR(VLOOKUP(D76,'4月修正'!$G$3:$S$53,7,FALSE),"")</f>
        <v/>
      </c>
      <c r="J76" s="38" t="str">
        <f>IFERROR(VLOOKUP(D76,'4月修正'!$G$3:$S$53,2,FALSE),"")</f>
        <v/>
      </c>
      <c r="K76" s="38"/>
      <c r="L76" s="38" t="str">
        <f>IFERROR(VLOOKUP(D76,'4月修正'!$G$3:$Q$53,9,FALSE)&amp;"","")</f>
        <v/>
      </c>
      <c r="M76" s="38" t="str">
        <f>IFERROR(VLOOKUP(D76,'4月修正'!$G$3:$Q$53,10,FALSE)&amp;"","")</f>
        <v/>
      </c>
      <c r="N76" s="38" t="str">
        <f>IFERROR(VLOOKUP(D76,'4月修正'!$G$3:$Q$53,11,FALSE)&amp;"","")</f>
        <v/>
      </c>
      <c r="O76" s="38"/>
      <c r="P76" s="444"/>
      <c r="Q76" s="443" t="str">
        <f>IFERROR(VLOOKUP(D76,'5月'!$H$3:$W$51,7,FALSE)&amp;"","")</f>
        <v>119</v>
      </c>
      <c r="R76" s="446" t="str">
        <f>IFERROR(VLOOKUP(D76,'5月'!$H$3:$W$51,3,FALSE)&amp;"","")</f>
        <v>Guest</v>
      </c>
      <c r="S76" s="444" t="str">
        <f>IFERROR(VLOOKUP(D76,'5月'!$H$3:$W$51,8,FALSE)&amp;"","")</f>
        <v/>
      </c>
      <c r="T76" s="444" t="str">
        <f>IFERROR(VLOOKUP(D76,'5月'!$H$3:$W$51,10,FALSE)&amp;"","")</f>
        <v/>
      </c>
      <c r="U76" s="444" t="str">
        <f>IFERROR(VLOOKUP(D76,'5月'!$H$3:$W$51,11,FALSE)&amp;"","")</f>
        <v/>
      </c>
      <c r="V76" s="444" t="str">
        <f>IFERROR(VLOOKUP(D76,'5月'!$H$3:$W$51,12,FALSE)&amp;"","")</f>
        <v/>
      </c>
      <c r="W76" s="444"/>
      <c r="X76" s="445"/>
      <c r="Y76" s="447" t="str">
        <f>IFERROR(VLOOKUP(D76,'6月'!$H$3:$V$55,6,FALSE)&amp;"","")</f>
        <v/>
      </c>
      <c r="Z76" s="222" t="str">
        <f>IFERROR(VLOOKUP(D76,'6月'!$H$3:$V$55,3,FALSE)&amp;"","")</f>
        <v/>
      </c>
      <c r="AA76" s="222" t="str">
        <f>IFERROR(VLOOKUP(D76,'6月'!$H$3:$V$55,7,FALSE)&amp;"","")</f>
        <v/>
      </c>
      <c r="AB76" s="222" t="str">
        <f>IFERROR(VLOOKUP(D76,'6月'!$H$3:$V$55,9,FALSE)&amp;"","")</f>
        <v/>
      </c>
      <c r="AC76" s="222" t="str">
        <f>IFERROR(VLOOKUP(D76,'6月'!$H$3:$V$55,10,FALSE)&amp;"","")</f>
        <v/>
      </c>
      <c r="AD76" s="222" t="str">
        <f>IFERROR(VLOOKUP(D76,'6月'!$H$3:$V$55,11,FALSE)&amp;"","")</f>
        <v/>
      </c>
      <c r="AE76" s="222"/>
      <c r="AF76" s="448"/>
      <c r="AG76" s="447" t="str">
        <f>IFERROR(VLOOKUP(D76,'7月'!$H$3:$V$40,6,FALSE)&amp;"","")</f>
        <v/>
      </c>
      <c r="AH76" s="222" t="str">
        <f>IFERROR(VLOOKUP(D76,'7月'!$H$3:$V$40,3,FALSE)&amp;"","")</f>
        <v/>
      </c>
      <c r="AI76" s="222" t="str">
        <f>IFERROR(VLOOKUP(D76,'7月'!$H$3:$V$40,7,FALSE)&amp;"","")</f>
        <v/>
      </c>
      <c r="AJ76" s="222" t="str">
        <f>IFERROR(VLOOKUP(D76,'7月'!$H$3:$V$40,9,FALSE)&amp;"","")</f>
        <v/>
      </c>
      <c r="AK76" s="222" t="str">
        <f>IFERROR(VLOOKUP(D76,'7月'!$H$3:$V$40,10,FALSE)&amp;"","")</f>
        <v/>
      </c>
      <c r="AL76" s="222" t="str">
        <f>IFERROR(VLOOKUP(D76,'7月'!$H$3:$V$40,11,FALSE)&amp;"","")</f>
        <v/>
      </c>
      <c r="AM76" s="222"/>
      <c r="AN76" s="448"/>
      <c r="AO76" s="447" t="str">
        <f>IFERROR(VLOOKUP(D76,'8月'!$H$3:$V$50,6,FALSE)&amp;"","")</f>
        <v/>
      </c>
      <c r="AP76" s="222" t="str">
        <f>IFERROR(VLOOKUP(D76,'8月'!$H$3:$V$50,3,FALSE)&amp;"","")</f>
        <v/>
      </c>
      <c r="AQ76" s="450"/>
      <c r="AR76" s="449" t="str">
        <f>IFERROR(VLOOKUP(D76,'8月'!$H$3:$V$50,9,FALSE)&amp;"","")</f>
        <v/>
      </c>
      <c r="AS76" s="449" t="str">
        <f>IFERROR(VLOOKUP(D76,'8月'!$H$3:$V$50,10,FALSE)&amp;"","")</f>
        <v/>
      </c>
      <c r="AT76" s="449" t="str">
        <f>IFERROR(VLOOKUP(D76,'8月'!$H$3:$V$50,11,FALSE)&amp;"","")</f>
        <v/>
      </c>
      <c r="AU76" s="222"/>
      <c r="AV76" s="448"/>
      <c r="AW76" s="447" t="str">
        <f>IFERROR(VLOOKUP(D76,'9月'!$H$3:$V$47,6,FALSE)&amp;"","")</f>
        <v/>
      </c>
      <c r="AX76" s="222" t="str">
        <f>IFERROR(VLOOKUP(D76,'9月'!$H$3:$V$47,3,FALSE)&amp;"","")</f>
        <v/>
      </c>
      <c r="AY76" s="222" t="str">
        <f>IFERROR(VLOOKUP(D76,'9月'!$D$3:$V$47,7,FALSE)&amp;"","")</f>
        <v/>
      </c>
      <c r="AZ76" s="222" t="str">
        <f>IFERROR(VLOOKUP(D76,'9月'!$D$3:$V$47,9,FALSE)&amp;"","")</f>
        <v/>
      </c>
      <c r="BA76" s="449" t="str">
        <f>IFERROR(VLOOKUP(D76,'9月'!$D$3:$V$47,10,FALSE)&amp;"","")</f>
        <v/>
      </c>
      <c r="BB76" s="449"/>
      <c r="BC76" s="222"/>
      <c r="BD76" s="448"/>
      <c r="BE76" s="447" t="str">
        <f>IFERROR(VLOOKUP(D76,'10月'!$H$3:$V$83,6,FALSE)&amp;"","")</f>
        <v/>
      </c>
      <c r="BF76" s="449"/>
      <c r="BG76" s="449"/>
      <c r="BH76" s="449"/>
      <c r="BI76" s="449"/>
      <c r="BJ76" s="449"/>
      <c r="BK76" s="449"/>
      <c r="BL76" s="449"/>
      <c r="BM76" s="654"/>
      <c r="BN76" s="934" t="s">
        <v>291</v>
      </c>
      <c r="BO76" s="934">
        <v>119</v>
      </c>
      <c r="BP76" s="934" t="s">
        <v>291</v>
      </c>
      <c r="BQ76" s="934" t="s">
        <v>291</v>
      </c>
      <c r="BR76" s="934" t="s">
        <v>291</v>
      </c>
      <c r="BS76" s="934" t="s">
        <v>291</v>
      </c>
      <c r="BT76" s="230"/>
      <c r="BU76" s="1248">
        <f t="shared" si="71"/>
        <v>119</v>
      </c>
      <c r="BV76" s="1249">
        <f t="shared" si="72"/>
        <v>36</v>
      </c>
      <c r="BW76" s="41"/>
      <c r="BX76" s="10"/>
      <c r="BY76" s="10"/>
    </row>
    <row r="77" spans="1:77" ht="18" customHeight="1">
      <c r="A77" s="12"/>
      <c r="B77" s="421" t="s">
        <v>443</v>
      </c>
      <c r="C77" s="824" t="s">
        <v>712</v>
      </c>
      <c r="D77" s="423" t="s">
        <v>638</v>
      </c>
      <c r="E77" s="468" t="s">
        <v>60</v>
      </c>
      <c r="F77" s="442" t="s">
        <v>115</v>
      </c>
      <c r="G77" s="66"/>
      <c r="H77" s="655"/>
      <c r="I77" s="443" t="str">
        <f>IFERROR(VLOOKUP(D77,'4月修正'!$G$3:$S$53,7,FALSE),"")</f>
        <v/>
      </c>
      <c r="J77" s="38" t="str">
        <f>IFERROR(VLOOKUP(D77,'4月修正'!$G$3:$S$53,2,FALSE),"")</f>
        <v/>
      </c>
      <c r="K77" s="38"/>
      <c r="L77" s="38" t="str">
        <f>IFERROR(VLOOKUP(D77,'4月修正'!$G$3:$Q$53,9,FALSE)&amp;"","")</f>
        <v/>
      </c>
      <c r="M77" s="38" t="str">
        <f>IFERROR(VLOOKUP(D77,'4月修正'!$G$3:$Q$53,10,FALSE)&amp;"","")</f>
        <v/>
      </c>
      <c r="N77" s="38" t="str">
        <f>IFERROR(VLOOKUP(D77,'4月修正'!$G$3:$Q$53,11,FALSE)&amp;"","")</f>
        <v/>
      </c>
      <c r="O77" s="38"/>
      <c r="P77" s="444"/>
      <c r="Q77" s="443" t="str">
        <f>IFERROR(VLOOKUP(D77,'5月'!$H$3:$W$51,7,FALSE)&amp;"","")</f>
        <v/>
      </c>
      <c r="R77" s="446" t="str">
        <f>IFERROR(VLOOKUP(D77,'5月'!$H$3:$W$51,3,FALSE)&amp;"","")</f>
        <v/>
      </c>
      <c r="S77" s="444" t="str">
        <f>IFERROR(VLOOKUP(D77,'5月'!$H$3:$W$51,8,FALSE)&amp;"","")</f>
        <v/>
      </c>
      <c r="T77" s="444" t="str">
        <f>IFERROR(VLOOKUP(D77,'5月'!$H$3:$W$51,10,FALSE)&amp;"","")</f>
        <v/>
      </c>
      <c r="U77" s="444" t="str">
        <f>IFERROR(VLOOKUP(D77,'5月'!$H$3:$W$51,11,FALSE)&amp;"","")</f>
        <v/>
      </c>
      <c r="V77" s="444" t="str">
        <f>IFERROR(VLOOKUP(D77,'5月'!$H$3:$W$51,12,FALSE)&amp;"","")</f>
        <v/>
      </c>
      <c r="W77" s="444"/>
      <c r="X77" s="445"/>
      <c r="Y77" s="447" t="str">
        <f>IFERROR(VLOOKUP(D77,'6月'!$H$3:$V$55,6,FALSE)&amp;"","")</f>
        <v>130</v>
      </c>
      <c r="Z77" s="222" t="str">
        <f>IFERROR(VLOOKUP(D77,'6月'!$H$3:$V$55,3,FALSE)&amp;"","")</f>
        <v>Guest</v>
      </c>
      <c r="AA77" s="222" t="str">
        <f>IFERROR(VLOOKUP(D77,'6月'!$H$3:$V$55,7,FALSE)&amp;"","")</f>
        <v/>
      </c>
      <c r="AB77" s="222" t="str">
        <f>IFERROR(VLOOKUP(D77,'6月'!$H$3:$V$55,9,FALSE)&amp;"","")</f>
        <v/>
      </c>
      <c r="AC77" s="222" t="str">
        <f>IFERROR(VLOOKUP(D77,'6月'!$H$3:$V$55,10,FALSE)&amp;"","")</f>
        <v/>
      </c>
      <c r="AD77" s="222" t="str">
        <f>IFERROR(VLOOKUP(D77,'6月'!$H$3:$V$55,11,FALSE)&amp;"","")</f>
        <v/>
      </c>
      <c r="AE77" s="222"/>
      <c r="AF77" s="448"/>
      <c r="AG77" s="447" t="str">
        <f>IFERROR(VLOOKUP(D77,'7月'!$H$3:$V$40,6,FALSE)&amp;"","")</f>
        <v/>
      </c>
      <c r="AH77" s="222" t="str">
        <f>IFERROR(VLOOKUP(D77,'7月'!$H$3:$V$40,3,FALSE)&amp;"","")</f>
        <v/>
      </c>
      <c r="AI77" s="222" t="str">
        <f>IFERROR(VLOOKUP(D77,'7月'!$H$3:$V$40,7,FALSE)&amp;"","")</f>
        <v/>
      </c>
      <c r="AJ77" s="222" t="str">
        <f>IFERROR(VLOOKUP(D77,'7月'!$H$3:$V$40,9,FALSE)&amp;"","")</f>
        <v/>
      </c>
      <c r="AK77" s="222" t="str">
        <f>IFERROR(VLOOKUP(D77,'7月'!$H$3:$V$40,10,FALSE)&amp;"","")</f>
        <v/>
      </c>
      <c r="AL77" s="222" t="str">
        <f>IFERROR(VLOOKUP(D77,'7月'!$H$3:$V$40,11,FALSE)&amp;"","")</f>
        <v/>
      </c>
      <c r="AM77" s="222"/>
      <c r="AN77" s="448"/>
      <c r="AO77" s="447" t="str">
        <f>IFERROR(VLOOKUP(D77,'8月'!$H$3:$V$50,6,FALSE)&amp;"","")</f>
        <v/>
      </c>
      <c r="AP77" s="222" t="str">
        <f>IFERROR(VLOOKUP(D77,'8月'!$H$3:$V$50,3,FALSE)&amp;"","")</f>
        <v/>
      </c>
      <c r="AQ77" s="450"/>
      <c r="AR77" s="449" t="str">
        <f>IFERROR(VLOOKUP(D77,'8月'!$H$3:$V$50,9,FALSE)&amp;"","")</f>
        <v/>
      </c>
      <c r="AS77" s="449" t="str">
        <f>IFERROR(VLOOKUP(D77,'8月'!$H$3:$V$50,10,FALSE)&amp;"","")</f>
        <v/>
      </c>
      <c r="AT77" s="449" t="str">
        <f>IFERROR(VLOOKUP(D77,'8月'!$H$3:$V$50,11,FALSE)&amp;"","")</f>
        <v/>
      </c>
      <c r="AU77" s="222"/>
      <c r="AV77" s="448"/>
      <c r="AW77" s="447" t="str">
        <f>IFERROR(VLOOKUP(D77,'9月'!$H$3:$V$47,6,FALSE)&amp;"","")</f>
        <v/>
      </c>
      <c r="AX77" s="222" t="str">
        <f>IFERROR(VLOOKUP(D77,'9月'!$H$3:$V$47,3,FALSE)&amp;"","")</f>
        <v/>
      </c>
      <c r="AY77" s="222" t="str">
        <f>IFERROR(VLOOKUP(D77,'9月'!$D$3:$V$47,7,FALSE)&amp;"","")</f>
        <v/>
      </c>
      <c r="AZ77" s="222" t="str">
        <f>IFERROR(VLOOKUP(D77,'9月'!$D$3:$V$47,9,FALSE)&amp;"","")</f>
        <v/>
      </c>
      <c r="BA77" s="449" t="str">
        <f>IFERROR(VLOOKUP(D77,'9月'!$D$3:$V$47,10,FALSE)&amp;"","")</f>
        <v/>
      </c>
      <c r="BB77" s="449"/>
      <c r="BC77" s="222"/>
      <c r="BD77" s="448"/>
      <c r="BE77" s="447" t="str">
        <f>IFERROR(VLOOKUP(D77,'10月'!$H$3:$V$83,6,FALSE)&amp;"","")</f>
        <v/>
      </c>
      <c r="BF77" s="449"/>
      <c r="BG77" s="449"/>
      <c r="BH77" s="449"/>
      <c r="BI77" s="449"/>
      <c r="BJ77" s="449"/>
      <c r="BK77" s="449"/>
      <c r="BL77" s="449"/>
      <c r="BM77" s="654"/>
      <c r="BN77" s="934" t="s">
        <v>291</v>
      </c>
      <c r="BO77" s="934" t="s">
        <v>291</v>
      </c>
      <c r="BP77" s="934">
        <v>130</v>
      </c>
      <c r="BQ77" s="934" t="s">
        <v>291</v>
      </c>
      <c r="BR77" s="934" t="s">
        <v>291</v>
      </c>
      <c r="BS77" s="934" t="s">
        <v>291</v>
      </c>
      <c r="BT77" s="230"/>
      <c r="BU77" s="1248">
        <f t="shared" si="71"/>
        <v>130</v>
      </c>
      <c r="BV77" s="1249">
        <f t="shared" si="72"/>
        <v>36</v>
      </c>
      <c r="BW77" s="41"/>
      <c r="BX77" s="10"/>
      <c r="BY77" s="10"/>
    </row>
    <row r="78" spans="1:77" ht="18" customHeight="1">
      <c r="A78" s="12"/>
      <c r="B78" s="1057" t="s">
        <v>795</v>
      </c>
      <c r="C78" s="1051" t="s">
        <v>796</v>
      </c>
      <c r="D78" s="1055" t="s">
        <v>797</v>
      </c>
      <c r="E78" s="1055" t="s">
        <v>63</v>
      </c>
      <c r="F78" s="1056" t="s">
        <v>115</v>
      </c>
      <c r="G78" s="67"/>
      <c r="H78" s="655"/>
      <c r="I78" s="443" t="str">
        <f>IFERROR(VLOOKUP(D78,'4月修正'!$G$3:$S$53,7,FALSE),"")</f>
        <v/>
      </c>
      <c r="J78" s="38" t="str">
        <f>IFERROR(VLOOKUP(D78,'4月修正'!$G$3:$S$53,2,FALSE),"")</f>
        <v/>
      </c>
      <c r="K78" s="38"/>
      <c r="L78" s="38" t="str">
        <f>IFERROR(VLOOKUP(D78,'4月修正'!$G$3:$Q$53,9,FALSE)&amp;"","")</f>
        <v/>
      </c>
      <c r="M78" s="38" t="str">
        <f>IFERROR(VLOOKUP(D78,'4月修正'!$G$3:$Q$53,10,FALSE)&amp;"","")</f>
        <v/>
      </c>
      <c r="N78" s="38" t="str">
        <f>IFERROR(VLOOKUP(D78,'4月修正'!$G$3:$Q$53,11,FALSE)&amp;"","")</f>
        <v/>
      </c>
      <c r="O78" s="38"/>
      <c r="P78" s="444"/>
      <c r="Q78" s="443" t="str">
        <f>IFERROR(VLOOKUP(D78,'5月'!$H$3:$W$51,7,FALSE)&amp;"","")</f>
        <v/>
      </c>
      <c r="R78" s="446" t="str">
        <f>IFERROR(VLOOKUP(D78,'5月'!$H$3:$W$51,3,FALSE)&amp;"","")</f>
        <v/>
      </c>
      <c r="S78" s="444" t="str">
        <f>IFERROR(VLOOKUP(D78,'5月'!$H$3:$W$51,8,FALSE)&amp;"","")</f>
        <v/>
      </c>
      <c r="T78" s="444" t="str">
        <f>IFERROR(VLOOKUP(D78,'5月'!$H$3:$W$51,10,FALSE)&amp;"","")</f>
        <v/>
      </c>
      <c r="U78" s="444" t="str">
        <f>IFERROR(VLOOKUP(D78,'5月'!$H$3:$W$51,11,FALSE)&amp;"","")</f>
        <v/>
      </c>
      <c r="V78" s="444" t="str">
        <f>IFERROR(VLOOKUP(D78,'5月'!$H$3:$W$51,12,FALSE)&amp;"","")</f>
        <v/>
      </c>
      <c r="W78" s="444"/>
      <c r="X78" s="445"/>
      <c r="Y78" s="447" t="str">
        <f>IFERROR(VLOOKUP(D78,'6月'!$H$3:$V$55,6,FALSE)&amp;"","")</f>
        <v/>
      </c>
      <c r="Z78" s="222" t="str">
        <f>IFERROR(VLOOKUP(D78,'6月'!$H$3:$V$55,3,FALSE)&amp;"","")</f>
        <v/>
      </c>
      <c r="AA78" s="222" t="str">
        <f>IFERROR(VLOOKUP(D78,'6月'!$H$3:$V$55,7,FALSE)&amp;"","")</f>
        <v/>
      </c>
      <c r="AB78" s="222" t="str">
        <f>IFERROR(VLOOKUP(D78,'6月'!$H$3:$V$55,9,FALSE)&amp;"","")</f>
        <v/>
      </c>
      <c r="AC78" s="222" t="str">
        <f>IFERROR(VLOOKUP(D78,'6月'!$H$3:$V$55,10,FALSE)&amp;"","")</f>
        <v/>
      </c>
      <c r="AD78" s="222" t="str">
        <f>IFERROR(VLOOKUP(D78,'6月'!$H$3:$V$55,11,FALSE)&amp;"","")</f>
        <v/>
      </c>
      <c r="AE78" s="222"/>
      <c r="AF78" s="448"/>
      <c r="AG78" s="447" t="str">
        <f>IFERROR(VLOOKUP(D78,'7月'!$H$3:$V$40,6,FALSE)&amp;"","")</f>
        <v/>
      </c>
      <c r="AH78" s="222" t="str">
        <f>IFERROR(VLOOKUP(D78,'7月'!$H$3:$V$40,3,FALSE)&amp;"","")</f>
        <v/>
      </c>
      <c r="AI78" s="222" t="str">
        <f>IFERROR(VLOOKUP(D78,'7月'!$H$3:$V$40,7,FALSE)&amp;"","")</f>
        <v/>
      </c>
      <c r="AJ78" s="222" t="str">
        <f>IFERROR(VLOOKUP(D78,'7月'!$H$3:$V$40,9,FALSE)&amp;"","")</f>
        <v/>
      </c>
      <c r="AK78" s="222" t="str">
        <f>IFERROR(VLOOKUP(D78,'7月'!$H$3:$V$40,10,FALSE)&amp;"","")</f>
        <v/>
      </c>
      <c r="AL78" s="222" t="str">
        <f>IFERROR(VLOOKUP(D78,'7月'!$H$3:$V$40,11,FALSE)&amp;"","")</f>
        <v/>
      </c>
      <c r="AM78" s="222"/>
      <c r="AN78" s="448"/>
      <c r="AO78" s="447" t="str">
        <f>IFERROR(VLOOKUP(D78,'8月'!$H$3:$V$50,6,FALSE)&amp;"","")</f>
        <v>126</v>
      </c>
      <c r="AP78" s="222" t="str">
        <f>IFERROR(VLOOKUP(D78,'8月'!$H$3:$V$50,3,FALSE)&amp;"","")</f>
        <v>Guest</v>
      </c>
      <c r="AQ78" s="450"/>
      <c r="AR78" s="449" t="str">
        <f>IFERROR(VLOOKUP(D78,'8月'!$H$3:$V$50,9,FALSE)&amp;"","")</f>
        <v/>
      </c>
      <c r="AS78" s="449" t="str">
        <f>IFERROR(VLOOKUP(D78,'8月'!$H$3:$V$50,10,FALSE)&amp;"","")</f>
        <v/>
      </c>
      <c r="AT78" s="449" t="str">
        <f>IFERROR(VLOOKUP(D78,'8月'!$H$3:$V$50,11,FALSE)&amp;"","")</f>
        <v>W8</v>
      </c>
      <c r="AU78" s="222"/>
      <c r="AV78" s="448"/>
      <c r="AW78" s="447" t="str">
        <f>IFERROR(VLOOKUP(D78,'9月'!$H$3:$V$47,6,FALSE)&amp;"","")</f>
        <v/>
      </c>
      <c r="AX78" s="222" t="str">
        <f>IFERROR(VLOOKUP(D78,'9月'!$H$3:$V$47,3,FALSE)&amp;"","")</f>
        <v/>
      </c>
      <c r="AY78" s="222" t="str">
        <f>IFERROR(VLOOKUP(D78,'9月'!$D$3:$V$47,7,FALSE)&amp;"","")</f>
        <v/>
      </c>
      <c r="AZ78" s="222" t="str">
        <f>IFERROR(VLOOKUP(D78,'9月'!$D$3:$V$47,9,FALSE)&amp;"","")</f>
        <v/>
      </c>
      <c r="BA78" s="449" t="str">
        <f>IFERROR(VLOOKUP(D78,'9月'!$D$3:$V$47,10,FALSE)&amp;"","")</f>
        <v/>
      </c>
      <c r="BB78" s="449"/>
      <c r="BC78" s="222"/>
      <c r="BD78" s="448"/>
      <c r="BE78" s="447" t="str">
        <f>IFERROR(VLOOKUP(D78,'10月'!$H$3:$V$83,6,FALSE)&amp;"","")</f>
        <v/>
      </c>
      <c r="BF78" s="449"/>
      <c r="BG78" s="449"/>
      <c r="BH78" s="449"/>
      <c r="BI78" s="449"/>
      <c r="BJ78" s="449"/>
      <c r="BK78" s="449"/>
      <c r="BL78" s="449"/>
      <c r="BM78" s="654"/>
      <c r="BN78" s="934" t="s">
        <v>291</v>
      </c>
      <c r="BO78" s="934" t="s">
        <v>291</v>
      </c>
      <c r="BP78" s="934" t="s">
        <v>291</v>
      </c>
      <c r="BQ78" s="934" t="s">
        <v>291</v>
      </c>
      <c r="BR78" s="934">
        <v>126</v>
      </c>
      <c r="BS78" s="934" t="s">
        <v>291</v>
      </c>
      <c r="BT78" s="230"/>
      <c r="BU78" s="1248">
        <f t="shared" si="71"/>
        <v>126</v>
      </c>
      <c r="BV78" s="1249">
        <f t="shared" si="72"/>
        <v>36</v>
      </c>
      <c r="BW78" s="41"/>
      <c r="BX78" s="10"/>
      <c r="BY78" s="10"/>
    </row>
    <row r="79" spans="1:77" ht="18" customHeight="1">
      <c r="A79" s="12"/>
      <c r="B79" s="441" t="s">
        <v>798</v>
      </c>
      <c r="C79" s="438" t="s">
        <v>799</v>
      </c>
      <c r="D79" s="1059" t="s">
        <v>800</v>
      </c>
      <c r="E79" s="1058" t="s">
        <v>60</v>
      </c>
      <c r="F79" s="1056" t="s">
        <v>115</v>
      </c>
      <c r="G79" s="49"/>
      <c r="H79" s="655"/>
      <c r="I79" s="443" t="str">
        <f>IFERROR(VLOOKUP(D79,'4月修正'!$G$3:$S$53,7,FALSE),"")</f>
        <v/>
      </c>
      <c r="J79" s="38" t="str">
        <f>IFERROR(VLOOKUP(D79,'4月修正'!$G$3:$S$53,2,FALSE),"")</f>
        <v/>
      </c>
      <c r="K79" s="38"/>
      <c r="L79" s="38" t="str">
        <f>IFERROR(VLOOKUP(D79,'4月修正'!$G$3:$Q$53,9,FALSE)&amp;"","")</f>
        <v/>
      </c>
      <c r="M79" s="38" t="str">
        <f>IFERROR(VLOOKUP(D79,'4月修正'!$G$3:$Q$53,10,FALSE)&amp;"","")</f>
        <v/>
      </c>
      <c r="N79" s="38" t="str">
        <f>IFERROR(VLOOKUP(D79,'4月修正'!$G$3:$Q$53,11,FALSE)&amp;"","")</f>
        <v/>
      </c>
      <c r="O79" s="38"/>
      <c r="P79" s="444"/>
      <c r="Q79" s="443" t="str">
        <f>IFERROR(VLOOKUP(D79,'5月'!$H$3:$W$51,7,FALSE)&amp;"","")</f>
        <v/>
      </c>
      <c r="R79" s="446" t="str">
        <f>IFERROR(VLOOKUP(D79,'5月'!$H$3:$W$51,3,FALSE)&amp;"","")</f>
        <v/>
      </c>
      <c r="S79" s="444" t="str">
        <f>IFERROR(VLOOKUP(D79,'5月'!$H$3:$W$51,8,FALSE)&amp;"","")</f>
        <v/>
      </c>
      <c r="T79" s="444" t="str">
        <f>IFERROR(VLOOKUP(D79,'5月'!$H$3:$W$51,10,FALSE)&amp;"","")</f>
        <v/>
      </c>
      <c r="U79" s="444" t="str">
        <f>IFERROR(VLOOKUP(D79,'5月'!$H$3:$W$51,11,FALSE)&amp;"","")</f>
        <v/>
      </c>
      <c r="V79" s="444" t="str">
        <f>IFERROR(VLOOKUP(D79,'5月'!$H$3:$W$51,12,FALSE)&amp;"","")</f>
        <v/>
      </c>
      <c r="W79" s="444"/>
      <c r="X79" s="445"/>
      <c r="Y79" s="447" t="str">
        <f>IFERROR(VLOOKUP(D79,'6月'!$H$3:$V$55,6,FALSE)&amp;"","")</f>
        <v/>
      </c>
      <c r="Z79" s="222" t="str">
        <f>IFERROR(VLOOKUP(D79,'6月'!$H$3:$V$55,3,FALSE)&amp;"","")</f>
        <v/>
      </c>
      <c r="AA79" s="222" t="str">
        <f>IFERROR(VLOOKUP(D79,'6月'!$H$3:$V$55,7,FALSE)&amp;"","")</f>
        <v/>
      </c>
      <c r="AB79" s="222" t="str">
        <f>IFERROR(VLOOKUP(D79,'6月'!$H$3:$V$55,9,FALSE)&amp;"","")</f>
        <v/>
      </c>
      <c r="AC79" s="222" t="str">
        <f>IFERROR(VLOOKUP(D79,'6月'!$H$3:$V$55,10,FALSE)&amp;"","")</f>
        <v/>
      </c>
      <c r="AD79" s="222" t="str">
        <f>IFERROR(VLOOKUP(D79,'6月'!$H$3:$V$55,11,FALSE)&amp;"","")</f>
        <v/>
      </c>
      <c r="AE79" s="222"/>
      <c r="AF79" s="448"/>
      <c r="AG79" s="447" t="str">
        <f>IFERROR(VLOOKUP(D79,'7月'!$H$3:$V$40,6,FALSE)&amp;"","")</f>
        <v/>
      </c>
      <c r="AH79" s="222" t="str">
        <f>IFERROR(VLOOKUP(D79,'7月'!$H$3:$V$40,3,FALSE)&amp;"","")</f>
        <v/>
      </c>
      <c r="AI79" s="222" t="str">
        <f>IFERROR(VLOOKUP(D79,'7月'!$H$3:$V$40,7,FALSE)&amp;"","")</f>
        <v/>
      </c>
      <c r="AJ79" s="222" t="str">
        <f>IFERROR(VLOOKUP(D79,'7月'!$H$3:$V$40,9,FALSE)&amp;"","")</f>
        <v/>
      </c>
      <c r="AK79" s="222" t="str">
        <f>IFERROR(VLOOKUP(D79,'7月'!$H$3:$V$40,10,FALSE)&amp;"","")</f>
        <v/>
      </c>
      <c r="AL79" s="222" t="str">
        <f>IFERROR(VLOOKUP(D79,'7月'!$H$3:$V$40,11,FALSE)&amp;"","")</f>
        <v/>
      </c>
      <c r="AM79" s="222"/>
      <c r="AN79" s="448"/>
      <c r="AO79" s="447" t="str">
        <f>IFERROR(VLOOKUP(D79,'8月'!$H$3:$V$50,6,FALSE)&amp;"","")</f>
        <v>118</v>
      </c>
      <c r="AP79" s="222" t="str">
        <f>IFERROR(VLOOKUP(D79,'8月'!$H$3:$V$50,3,FALSE)&amp;"","")</f>
        <v>Guest</v>
      </c>
      <c r="AQ79" s="450"/>
      <c r="AR79" s="449" t="str">
        <f>IFERROR(VLOOKUP(D79,'8月'!$H$3:$V$50,9,FALSE)&amp;"","")</f>
        <v/>
      </c>
      <c r="AS79" s="449" t="str">
        <f>IFERROR(VLOOKUP(D79,'8月'!$H$3:$V$50,10,FALSE)&amp;"","")</f>
        <v/>
      </c>
      <c r="AT79" s="449" t="str">
        <f>IFERROR(VLOOKUP(D79,'8月'!$H$3:$V$50,11,FALSE)&amp;"","")</f>
        <v/>
      </c>
      <c r="AU79" s="222"/>
      <c r="AV79" s="448"/>
      <c r="AW79" s="447" t="str">
        <f>IFERROR(VLOOKUP(D79,'9月'!$H$3:$V$47,6,FALSE)&amp;"","")</f>
        <v/>
      </c>
      <c r="AX79" s="222" t="str">
        <f>IFERROR(VLOOKUP(D79,'9月'!$H$3:$V$47,3,FALSE)&amp;"","")</f>
        <v/>
      </c>
      <c r="AY79" s="222" t="str">
        <f>IFERROR(VLOOKUP(D79,'9月'!$D$3:$V$47,7,FALSE)&amp;"","")</f>
        <v/>
      </c>
      <c r="AZ79" s="222" t="str">
        <f>IFERROR(VLOOKUP(D79,'9月'!$D$3:$V$47,9,FALSE)&amp;"","")</f>
        <v/>
      </c>
      <c r="BA79" s="449" t="str">
        <f>IFERROR(VLOOKUP(D79,'9月'!$D$3:$V$47,10,FALSE)&amp;"","")</f>
        <v/>
      </c>
      <c r="BB79" s="449"/>
      <c r="BC79" s="222"/>
      <c r="BD79" s="448"/>
      <c r="BE79" s="447" t="str">
        <f>IFERROR(VLOOKUP(D79,'10月'!$H$3:$V$83,6,FALSE)&amp;"","")</f>
        <v>115</v>
      </c>
      <c r="BF79" s="449"/>
      <c r="BG79" s="449"/>
      <c r="BH79" s="449"/>
      <c r="BI79" s="449"/>
      <c r="BJ79" s="449"/>
      <c r="BK79" s="444"/>
      <c r="BL79" s="657"/>
      <c r="BM79" s="654"/>
      <c r="BN79" s="934" t="s">
        <v>291</v>
      </c>
      <c r="BO79" s="934" t="s">
        <v>291</v>
      </c>
      <c r="BP79" s="934"/>
      <c r="BQ79" s="934" t="s">
        <v>291</v>
      </c>
      <c r="BR79" s="934">
        <v>118</v>
      </c>
      <c r="BS79" s="934" t="s">
        <v>291</v>
      </c>
      <c r="BT79" s="230"/>
      <c r="BU79" s="1248">
        <f t="shared" si="71"/>
        <v>118</v>
      </c>
      <c r="BV79" s="1249">
        <f t="shared" si="72"/>
        <v>36</v>
      </c>
      <c r="BW79" s="41"/>
      <c r="BX79" s="10"/>
      <c r="BY79" s="10"/>
    </row>
    <row r="80" spans="1:77" ht="18" customHeight="1">
      <c r="A80" s="12"/>
      <c r="B80" s="1057" t="s">
        <v>804</v>
      </c>
      <c r="C80" s="1051" t="s">
        <v>766</v>
      </c>
      <c r="D80" s="1055" t="s">
        <v>801</v>
      </c>
      <c r="E80" s="1058" t="s">
        <v>60</v>
      </c>
      <c r="F80" s="1056" t="s">
        <v>115</v>
      </c>
      <c r="G80" s="162"/>
      <c r="H80" s="655"/>
      <c r="I80" s="443" t="str">
        <f>IFERROR(VLOOKUP(D80,'4月修正'!$G$3:$S$53,7,FALSE),"")</f>
        <v/>
      </c>
      <c r="J80" s="38" t="str">
        <f>IFERROR(VLOOKUP(D80,'4月修正'!$G$3:$S$53,2,FALSE),"")</f>
        <v/>
      </c>
      <c r="K80" s="38"/>
      <c r="L80" s="38" t="str">
        <f>IFERROR(VLOOKUP(D80,'4月修正'!$G$3:$Q$53,9,FALSE)&amp;"","")</f>
        <v/>
      </c>
      <c r="M80" s="38" t="str">
        <f>IFERROR(VLOOKUP(D80,'4月修正'!$G$3:$Q$53,10,FALSE)&amp;"","")</f>
        <v/>
      </c>
      <c r="N80" s="38" t="str">
        <f>IFERROR(VLOOKUP(D80,'4月修正'!$G$3:$Q$53,11,FALSE)&amp;"","")</f>
        <v/>
      </c>
      <c r="O80" s="38"/>
      <c r="P80" s="452"/>
      <c r="Q80" s="443" t="str">
        <f>IFERROR(VLOOKUP(D80,'5月'!$H$3:$W$51,7,FALSE)&amp;"","")</f>
        <v/>
      </c>
      <c r="R80" s="446" t="str">
        <f>IFERROR(VLOOKUP(D80,'5月'!$H$3:$W$51,3,FALSE)&amp;"","")</f>
        <v/>
      </c>
      <c r="S80" s="444" t="str">
        <f>IFERROR(VLOOKUP(D80,'5月'!$H$3:$W$51,8,FALSE)&amp;"","")</f>
        <v/>
      </c>
      <c r="T80" s="444" t="str">
        <f>IFERROR(VLOOKUP(D80,'5月'!$H$3:$W$51,10,FALSE)&amp;"","")</f>
        <v/>
      </c>
      <c r="U80" s="444" t="str">
        <f>IFERROR(VLOOKUP(D80,'5月'!$H$3:$W$51,11,FALSE)&amp;"","")</f>
        <v/>
      </c>
      <c r="V80" s="444" t="str">
        <f>IFERROR(VLOOKUP(D80,'5月'!$H$3:$W$51,12,FALSE)&amp;"","")</f>
        <v/>
      </c>
      <c r="W80" s="444"/>
      <c r="X80" s="445"/>
      <c r="Y80" s="447" t="str">
        <f>IFERROR(VLOOKUP(D80,'6月'!$H$3:$V$55,6,FALSE)&amp;"","")</f>
        <v/>
      </c>
      <c r="Z80" s="222" t="str">
        <f>IFERROR(VLOOKUP(D80,'6月'!$H$3:$V$55,3,FALSE)&amp;"","")</f>
        <v/>
      </c>
      <c r="AA80" s="222" t="str">
        <f>IFERROR(VLOOKUP(D80,'6月'!$H$3:$V$55,7,FALSE)&amp;"","")</f>
        <v/>
      </c>
      <c r="AB80" s="222" t="str">
        <f>IFERROR(VLOOKUP(D80,'6月'!$H$3:$V$55,9,FALSE)&amp;"","")</f>
        <v/>
      </c>
      <c r="AC80" s="222" t="str">
        <f>IFERROR(VLOOKUP(D80,'6月'!$H$3:$V$55,10,FALSE)&amp;"","")</f>
        <v/>
      </c>
      <c r="AD80" s="222" t="str">
        <f>IFERROR(VLOOKUP(D80,'6月'!$H$3:$V$55,11,FALSE)&amp;"","")</f>
        <v/>
      </c>
      <c r="AE80" s="222"/>
      <c r="AF80" s="448"/>
      <c r="AG80" s="447" t="str">
        <f>IFERROR(VLOOKUP(D80,'7月'!$H$3:$V$40,6,FALSE)&amp;"","")</f>
        <v/>
      </c>
      <c r="AH80" s="222" t="str">
        <f>IFERROR(VLOOKUP(D80,'7月'!$H$3:$V$40,3,FALSE)&amp;"","")</f>
        <v/>
      </c>
      <c r="AI80" s="222" t="str">
        <f>IFERROR(VLOOKUP(D80,'7月'!$H$3:$V$40,7,FALSE)&amp;"","")</f>
        <v/>
      </c>
      <c r="AJ80" s="222" t="str">
        <f>IFERROR(VLOOKUP(D80,'7月'!$H$3:$V$40,9,FALSE)&amp;"","")</f>
        <v/>
      </c>
      <c r="AK80" s="222" t="str">
        <f>IFERROR(VLOOKUP(D80,'7月'!$H$3:$V$40,10,FALSE)&amp;"","")</f>
        <v/>
      </c>
      <c r="AL80" s="222" t="str">
        <f>IFERROR(VLOOKUP(D80,'7月'!$H$3:$V$40,11,FALSE)&amp;"","")</f>
        <v/>
      </c>
      <c r="AM80" s="222"/>
      <c r="AN80" s="448"/>
      <c r="AO80" s="447" t="str">
        <f>IFERROR(VLOOKUP(D80,'8月'!$H$3:$V$50,6,FALSE)&amp;"","")</f>
        <v>124</v>
      </c>
      <c r="AP80" s="222" t="str">
        <f>IFERROR(VLOOKUP(D80,'8月'!$H$3:$V$50,3,FALSE)&amp;"","")</f>
        <v>Guest</v>
      </c>
      <c r="AQ80" s="450"/>
      <c r="AR80" s="449" t="str">
        <f>IFERROR(VLOOKUP(D80,'8月'!$H$3:$V$50,9,FALSE)&amp;"","")</f>
        <v/>
      </c>
      <c r="AS80" s="449" t="str">
        <f>IFERROR(VLOOKUP(D80,'8月'!$H$3:$V$50,10,FALSE)&amp;"","")</f>
        <v/>
      </c>
      <c r="AT80" s="449" t="str">
        <f>IFERROR(VLOOKUP(D80,'8月'!$H$3:$V$50,11,FALSE)&amp;"","")</f>
        <v/>
      </c>
      <c r="AU80" s="457"/>
      <c r="AV80" s="448"/>
      <c r="AW80" s="447" t="str">
        <f>IFERROR(VLOOKUP(D80,'9月'!$H$3:$V$47,6,FALSE)&amp;"","")</f>
        <v>125</v>
      </c>
      <c r="AX80" s="222" t="str">
        <f>IFERROR(VLOOKUP(D80,'9月'!$H$3:$V$47,3,FALSE)&amp;"","")</f>
        <v>New-2</v>
      </c>
      <c r="AY80" s="222" t="str">
        <f>IFERROR(VLOOKUP(D80,'9月'!$D$3:$V$47,7,FALSE)&amp;"","")</f>
        <v/>
      </c>
      <c r="AZ80" s="222" t="str">
        <f>IFERROR(VLOOKUP(D80,'9月'!$D$3:$V$47,9,FALSE)&amp;"","")</f>
        <v/>
      </c>
      <c r="BA80" s="449" t="str">
        <f>IFERROR(VLOOKUP(D80,'9月'!$D$3:$V$47,10,FALSE)&amp;"","")</f>
        <v/>
      </c>
      <c r="BB80" s="449"/>
      <c r="BC80" s="222"/>
      <c r="BD80" s="448"/>
      <c r="BE80" s="447" t="str">
        <f>IFERROR(VLOOKUP(D80,'10月'!$H$3:$V$83,6,FALSE)&amp;"","")</f>
        <v/>
      </c>
      <c r="BF80" s="449"/>
      <c r="BG80" s="449"/>
      <c r="BH80" s="449"/>
      <c r="BI80" s="449"/>
      <c r="BJ80" s="449"/>
      <c r="BK80" s="452"/>
      <c r="BL80" s="458"/>
      <c r="BM80" s="656"/>
      <c r="BN80" s="934" t="s">
        <v>291</v>
      </c>
      <c r="BO80" s="934" t="s">
        <v>291</v>
      </c>
      <c r="BP80" s="934" t="s">
        <v>291</v>
      </c>
      <c r="BQ80" s="934" t="s">
        <v>291</v>
      </c>
      <c r="BR80" s="934">
        <v>124</v>
      </c>
      <c r="BS80" s="934">
        <v>125</v>
      </c>
      <c r="BT80" s="230"/>
      <c r="BU80" s="1248">
        <f t="shared" si="71"/>
        <v>124.5</v>
      </c>
      <c r="BV80" s="1249">
        <f t="shared" si="72"/>
        <v>36</v>
      </c>
      <c r="BW80" s="41"/>
      <c r="BX80" s="10"/>
      <c r="BY80" s="10"/>
    </row>
    <row r="81" spans="1:77" ht="18" customHeight="1">
      <c r="A81" s="12"/>
      <c r="B81" s="439" t="s">
        <v>802</v>
      </c>
      <c r="C81" s="439" t="s">
        <v>776</v>
      </c>
      <c r="D81" s="1055" t="s">
        <v>803</v>
      </c>
      <c r="E81" s="1058" t="s">
        <v>60</v>
      </c>
      <c r="F81" s="1056" t="s">
        <v>115</v>
      </c>
      <c r="G81" s="49"/>
      <c r="H81" s="68"/>
      <c r="I81" s="443" t="str">
        <f>IFERROR(VLOOKUP(D81,'4月修正'!$G$3:$S$53,7,FALSE),"")</f>
        <v/>
      </c>
      <c r="J81" s="38" t="str">
        <f>IFERROR(VLOOKUP(D81,'4月修正'!$G$3:$S$53,2,FALSE),"")</f>
        <v/>
      </c>
      <c r="K81" s="38"/>
      <c r="L81" s="38" t="str">
        <f>IFERROR(VLOOKUP(D81,'4月修正'!$G$3:$Q$53,9,FALSE)&amp;"","")</f>
        <v/>
      </c>
      <c r="M81" s="38" t="str">
        <f>IFERROR(VLOOKUP(D81,'4月修正'!$G$3:$Q$53,10,FALSE)&amp;"","")</f>
        <v/>
      </c>
      <c r="N81" s="38" t="str">
        <f>IFERROR(VLOOKUP(D81,'4月修正'!$G$3:$Q$53,11,FALSE)&amp;"","")</f>
        <v/>
      </c>
      <c r="O81" s="38"/>
      <c r="P81" s="444"/>
      <c r="Q81" s="443" t="str">
        <f>IFERROR(VLOOKUP(D81,'5月'!$H$3:$W$51,7,FALSE)&amp;"","")</f>
        <v/>
      </c>
      <c r="R81" s="446" t="str">
        <f>IFERROR(VLOOKUP(D81,'5月'!$H$3:$W$51,3,FALSE)&amp;"","")</f>
        <v/>
      </c>
      <c r="S81" s="444" t="str">
        <f>IFERROR(VLOOKUP(D81,'5月'!$H$3:$W$51,8,FALSE)&amp;"","")</f>
        <v/>
      </c>
      <c r="T81" s="444" t="str">
        <f>IFERROR(VLOOKUP(D81,'5月'!$H$3:$W$51,10,FALSE)&amp;"","")</f>
        <v/>
      </c>
      <c r="U81" s="444" t="str">
        <f>IFERROR(VLOOKUP(D81,'5月'!$H$3:$W$51,11,FALSE)&amp;"","")</f>
        <v/>
      </c>
      <c r="V81" s="444" t="str">
        <f>IFERROR(VLOOKUP(D81,'5月'!$H$3:$W$51,12,FALSE)&amp;"","")</f>
        <v/>
      </c>
      <c r="W81" s="444"/>
      <c r="X81" s="445"/>
      <c r="Y81" s="447" t="str">
        <f>IFERROR(VLOOKUP(D81,'6月'!$H$3:$V$55,6,FALSE)&amp;"","")</f>
        <v/>
      </c>
      <c r="Z81" s="222" t="str">
        <f>IFERROR(VLOOKUP(D81,'6月'!$H$3:$V$55,3,FALSE)&amp;"","")</f>
        <v/>
      </c>
      <c r="AA81" s="222" t="str">
        <f>IFERROR(VLOOKUP(D81,'6月'!$H$3:$V$55,7,FALSE)&amp;"","")</f>
        <v/>
      </c>
      <c r="AB81" s="222" t="str">
        <f>IFERROR(VLOOKUP(D81,'6月'!$H$3:$V$55,9,FALSE)&amp;"","")</f>
        <v/>
      </c>
      <c r="AC81" s="222" t="str">
        <f>IFERROR(VLOOKUP(D81,'6月'!$H$3:$V$55,10,FALSE)&amp;"","")</f>
        <v/>
      </c>
      <c r="AD81" s="222" t="str">
        <f>IFERROR(VLOOKUP(D81,'6月'!$H$3:$V$55,11,FALSE)&amp;"","")</f>
        <v/>
      </c>
      <c r="AE81" s="222"/>
      <c r="AF81" s="448"/>
      <c r="AG81" s="447" t="str">
        <f>IFERROR(VLOOKUP(D81,'7月'!$H$3:$V$40,6,FALSE)&amp;"","")</f>
        <v/>
      </c>
      <c r="AH81" s="222" t="str">
        <f>IFERROR(VLOOKUP(D81,'7月'!$H$3:$V$40,3,FALSE)&amp;"","")</f>
        <v/>
      </c>
      <c r="AI81" s="222" t="str">
        <f>IFERROR(VLOOKUP(D81,'7月'!$H$3:$V$40,7,FALSE)&amp;"","")</f>
        <v/>
      </c>
      <c r="AJ81" s="222" t="str">
        <f>IFERROR(VLOOKUP(D81,'7月'!$H$3:$V$40,9,FALSE)&amp;"","")</f>
        <v/>
      </c>
      <c r="AK81" s="222" t="str">
        <f>IFERROR(VLOOKUP(D81,'7月'!$H$3:$V$40,10,FALSE)&amp;"","")</f>
        <v/>
      </c>
      <c r="AL81" s="222" t="str">
        <f>IFERROR(VLOOKUP(D81,'7月'!$H$3:$V$40,11,FALSE)&amp;"","")</f>
        <v/>
      </c>
      <c r="AM81" s="222"/>
      <c r="AN81" s="448"/>
      <c r="AO81" s="447" t="str">
        <f>IFERROR(VLOOKUP(D81,'8月'!$H$3:$V$50,6,FALSE)&amp;"","")</f>
        <v>109</v>
      </c>
      <c r="AP81" s="222" t="str">
        <f>IFERROR(VLOOKUP(D81,'8月'!$H$3:$V$50,3,FALSE)&amp;"","")</f>
        <v>Guest</v>
      </c>
      <c r="AQ81" s="450"/>
      <c r="AR81" s="449" t="str">
        <f>IFERROR(VLOOKUP(D81,'8月'!$H$3:$V$50,9,FALSE)&amp;"","")</f>
        <v/>
      </c>
      <c r="AS81" s="449" t="str">
        <f>IFERROR(VLOOKUP(D81,'8月'!$H$3:$V$50,10,FALSE)&amp;"","")</f>
        <v/>
      </c>
      <c r="AT81" s="449" t="str">
        <f>IFERROR(VLOOKUP(D81,'8月'!$H$3:$V$50,11,FALSE)&amp;"","")</f>
        <v/>
      </c>
      <c r="AU81" s="222"/>
      <c r="AV81" s="448"/>
      <c r="AW81" s="447" t="str">
        <f>IFERROR(VLOOKUP(D81,'9月'!$H$3:$V$47,6,FALSE)&amp;"","")</f>
        <v/>
      </c>
      <c r="AX81" s="222" t="str">
        <f>IFERROR(VLOOKUP(D81,'9月'!$H$3:$V$47,3,FALSE)&amp;"","")</f>
        <v/>
      </c>
      <c r="AY81" s="222" t="str">
        <f>IFERROR(VLOOKUP(D81,'9月'!$D$3:$V$47,7,FALSE)&amp;"","")</f>
        <v/>
      </c>
      <c r="AZ81" s="222" t="str">
        <f>IFERROR(VLOOKUP(D81,'9月'!$D$3:$V$47,9,FALSE)&amp;"","")</f>
        <v/>
      </c>
      <c r="BA81" s="449" t="str">
        <f>IFERROR(VLOOKUP(D81,'9月'!$D$3:$V$47,10,FALSE)&amp;"","")</f>
        <v/>
      </c>
      <c r="BB81" s="449"/>
      <c r="BC81" s="222"/>
      <c r="BD81" s="448"/>
      <c r="BE81" s="447" t="str">
        <f>IFERROR(VLOOKUP(D81,'10月'!$H$3:$V$83,6,FALSE)&amp;"","")</f>
        <v/>
      </c>
      <c r="BF81" s="449"/>
      <c r="BG81" s="449"/>
      <c r="BH81" s="449"/>
      <c r="BI81" s="449"/>
      <c r="BJ81" s="449"/>
      <c r="BK81" s="449"/>
      <c r="BL81" s="449"/>
      <c r="BM81" s="656"/>
      <c r="BN81" s="934" t="s">
        <v>291</v>
      </c>
      <c r="BO81" s="934" t="s">
        <v>291</v>
      </c>
      <c r="BP81" s="934" t="s">
        <v>291</v>
      </c>
      <c r="BQ81" s="934" t="s">
        <v>291</v>
      </c>
      <c r="BR81" s="934">
        <v>109</v>
      </c>
      <c r="BS81" s="934" t="s">
        <v>291</v>
      </c>
      <c r="BT81" s="230"/>
      <c r="BU81" s="1248">
        <f t="shared" si="71"/>
        <v>109</v>
      </c>
      <c r="BV81" s="1249">
        <f t="shared" si="72"/>
        <v>29.6</v>
      </c>
      <c r="BW81" s="41"/>
      <c r="BX81" s="10"/>
      <c r="BY81" s="10"/>
    </row>
    <row r="82" spans="1:77" ht="18" customHeight="1">
      <c r="A82" s="12"/>
      <c r="B82" s="1219" t="s">
        <v>837</v>
      </c>
      <c r="C82" s="1219" t="s">
        <v>339</v>
      </c>
      <c r="D82" s="1221" t="s">
        <v>835</v>
      </c>
      <c r="E82" s="1055" t="s">
        <v>63</v>
      </c>
      <c r="F82" s="1056" t="s">
        <v>115</v>
      </c>
      <c r="G82" s="49"/>
      <c r="H82" s="68"/>
      <c r="I82" s="443" t="str">
        <f>IFERROR(VLOOKUP(D82,'4月修正'!$G$3:$S$53,7,FALSE),"")</f>
        <v/>
      </c>
      <c r="J82" s="38" t="str">
        <f>IFERROR(VLOOKUP(D82,'4月修正'!$G$3:$S$53,2,FALSE),"")</f>
        <v/>
      </c>
      <c r="K82" s="38"/>
      <c r="L82" s="38" t="str">
        <f>IFERROR(VLOOKUP(D82,'4月修正'!$G$3:$Q$53,9,FALSE)&amp;"","")</f>
        <v/>
      </c>
      <c r="M82" s="38" t="str">
        <f>IFERROR(VLOOKUP(D82,'4月修正'!$G$3:$Q$53,10,FALSE)&amp;"","")</f>
        <v/>
      </c>
      <c r="N82" s="38" t="str">
        <f>IFERROR(VLOOKUP(D82,'4月修正'!$G$3:$Q$53,11,FALSE)&amp;"","")</f>
        <v/>
      </c>
      <c r="O82" s="38"/>
      <c r="P82" s="444"/>
      <c r="Q82" s="443" t="str">
        <f>IFERROR(VLOOKUP(D82,'5月'!$H$3:$W$51,7,FALSE)&amp;"","")</f>
        <v/>
      </c>
      <c r="R82" s="446" t="str">
        <f>IFERROR(VLOOKUP(D82,'5月'!$H$3:$W$51,3,FALSE)&amp;"","")</f>
        <v/>
      </c>
      <c r="S82" s="444" t="str">
        <f>IFERROR(VLOOKUP(D82,'5月'!$H$3:$W$51,8,FALSE)&amp;"","")</f>
        <v/>
      </c>
      <c r="T82" s="444" t="str">
        <f>IFERROR(VLOOKUP(D82,'5月'!$H$3:$W$51,10,FALSE)&amp;"","")</f>
        <v/>
      </c>
      <c r="U82" s="444" t="str">
        <f>IFERROR(VLOOKUP(D82,'5月'!$H$3:$W$51,11,FALSE)&amp;"","")</f>
        <v/>
      </c>
      <c r="V82" s="444" t="str">
        <f>IFERROR(VLOOKUP(D82,'5月'!$H$3:$W$51,12,FALSE)&amp;"","")</f>
        <v/>
      </c>
      <c r="W82" s="444"/>
      <c r="X82" s="445"/>
      <c r="Y82" s="447" t="str">
        <f>IFERROR(VLOOKUP(D82,'6月'!$H$3:$V$55,6,FALSE)&amp;"","")</f>
        <v/>
      </c>
      <c r="Z82" s="222" t="str">
        <f>IFERROR(VLOOKUP(D82,'6月'!$H$3:$V$55,3,FALSE)&amp;"","")</f>
        <v/>
      </c>
      <c r="AA82" s="222" t="str">
        <f>IFERROR(VLOOKUP(D82,'6月'!$H$3:$V$55,7,FALSE)&amp;"","")</f>
        <v/>
      </c>
      <c r="AB82" s="222" t="str">
        <f>IFERROR(VLOOKUP(D82,'6月'!$H$3:$V$55,9,FALSE)&amp;"","")</f>
        <v/>
      </c>
      <c r="AC82" s="222" t="str">
        <f>IFERROR(VLOOKUP(D82,'6月'!$H$3:$V$55,10,FALSE)&amp;"","")</f>
        <v/>
      </c>
      <c r="AD82" s="222" t="str">
        <f>IFERROR(VLOOKUP(D82,'6月'!$H$3:$V$55,11,FALSE)&amp;"","")</f>
        <v/>
      </c>
      <c r="AE82" s="222"/>
      <c r="AF82" s="448"/>
      <c r="AG82" s="447" t="str">
        <f>IFERROR(VLOOKUP(D82,'7月'!$H$3:$V$40,6,FALSE)&amp;"","")</f>
        <v/>
      </c>
      <c r="AH82" s="222" t="str">
        <f>IFERROR(VLOOKUP(D82,'7月'!$H$3:$V$40,3,FALSE)&amp;"","")</f>
        <v/>
      </c>
      <c r="AI82" s="222" t="str">
        <f>IFERROR(VLOOKUP(D82,'7月'!$H$3:$V$40,7,FALSE)&amp;"","")</f>
        <v/>
      </c>
      <c r="AJ82" s="222" t="str">
        <f>IFERROR(VLOOKUP(D82,'7月'!$H$3:$V$40,9,FALSE)&amp;"","")</f>
        <v/>
      </c>
      <c r="AK82" s="222" t="str">
        <f>IFERROR(VLOOKUP(D82,'7月'!$H$3:$V$40,10,FALSE)&amp;"","")</f>
        <v/>
      </c>
      <c r="AL82" s="222" t="str">
        <f>IFERROR(VLOOKUP(D82,'7月'!$H$3:$V$40,11,FALSE)&amp;"","")</f>
        <v/>
      </c>
      <c r="AM82" s="222"/>
      <c r="AN82" s="448"/>
      <c r="AO82" s="447" t="str">
        <f>IFERROR(VLOOKUP(D82,'8月'!$H$3:$V$50,6,FALSE)&amp;"","")</f>
        <v/>
      </c>
      <c r="AP82" s="222" t="str">
        <f>IFERROR(VLOOKUP(D82,'8月'!$H$3:$V$50,3,FALSE)&amp;"","")</f>
        <v/>
      </c>
      <c r="AQ82" s="450"/>
      <c r="AR82" s="449" t="str">
        <f>IFERROR(VLOOKUP(D82,'8月'!$H$3:$V$50,9,FALSE)&amp;"","")</f>
        <v/>
      </c>
      <c r="AS82" s="449" t="str">
        <f>IFERROR(VLOOKUP(D82,'8月'!$H$3:$V$50,10,FALSE)&amp;"","")</f>
        <v/>
      </c>
      <c r="AT82" s="449" t="str">
        <f>IFERROR(VLOOKUP(D82,'8月'!$H$3:$V$50,11,FALSE)&amp;"","")</f>
        <v/>
      </c>
      <c r="AU82" s="222"/>
      <c r="AV82" s="448"/>
      <c r="AW82" s="447" t="str">
        <f>IFERROR(VLOOKUP(D82,'9月'!$H$3:$V$47,6,FALSE)&amp;"","")</f>
        <v>116</v>
      </c>
      <c r="AX82" s="222" t="str">
        <f>IFERROR(VLOOKUP(D82,'9月'!$H$3:$V$47,3,FALSE)&amp;"","")</f>
        <v>Guest</v>
      </c>
      <c r="AY82" s="222" t="str">
        <f>IFERROR(VLOOKUP(D82,'9月'!$D$3:$V$47,7,FALSE)&amp;"","")</f>
        <v/>
      </c>
      <c r="AZ82" s="222" t="str">
        <f>IFERROR(VLOOKUP(D82,'9月'!$D$3:$V$47,9,FALSE)&amp;"","")</f>
        <v/>
      </c>
      <c r="BA82" s="449" t="str">
        <f>IFERROR(VLOOKUP(D82,'9月'!$D$3:$V$47,10,FALSE)&amp;"","")</f>
        <v/>
      </c>
      <c r="BB82" s="449"/>
      <c r="BC82" s="222"/>
      <c r="BD82" s="448"/>
      <c r="BE82" s="447" t="str">
        <f>IFERROR(VLOOKUP(D82,'10月'!$H$3:$V$83,6,FALSE)&amp;"","")</f>
        <v/>
      </c>
      <c r="BF82" s="449"/>
      <c r="BG82" s="449"/>
      <c r="BH82" s="449"/>
      <c r="BI82" s="449"/>
      <c r="BJ82" s="449"/>
      <c r="BK82" s="444"/>
      <c r="BL82" s="449"/>
      <c r="BM82" s="654"/>
      <c r="BN82" s="934" t="s">
        <v>291</v>
      </c>
      <c r="BO82" s="934" t="s">
        <v>291</v>
      </c>
      <c r="BP82" s="934"/>
      <c r="BQ82" s="934" t="s">
        <v>291</v>
      </c>
      <c r="BR82" s="934" t="s">
        <v>291</v>
      </c>
      <c r="BS82" s="934">
        <v>116</v>
      </c>
      <c r="BT82" s="230"/>
      <c r="BU82" s="1248">
        <f t="shared" si="71"/>
        <v>116</v>
      </c>
      <c r="BV82" s="1249">
        <f t="shared" si="72"/>
        <v>35.200000000000003</v>
      </c>
      <c r="BW82" s="41"/>
      <c r="BX82" s="10"/>
      <c r="BY82" s="10"/>
    </row>
    <row r="83" spans="1:77" ht="18" customHeight="1">
      <c r="A83" s="12"/>
      <c r="B83" s="1219" t="s">
        <v>838</v>
      </c>
      <c r="C83" s="1219" t="s">
        <v>339</v>
      </c>
      <c r="D83" s="1222" t="s">
        <v>836</v>
      </c>
      <c r="E83" s="468" t="s">
        <v>60</v>
      </c>
      <c r="F83" s="1056" t="s">
        <v>115</v>
      </c>
      <c r="G83" s="83"/>
      <c r="H83" s="68"/>
      <c r="I83" s="443" t="str">
        <f>IFERROR(VLOOKUP(D83,'4月修正'!$G$3:$S$53,7,FALSE),"")</f>
        <v/>
      </c>
      <c r="J83" s="38" t="str">
        <f>IFERROR(VLOOKUP(D83,'4月修正'!$G$3:$S$53,2,FALSE),"")</f>
        <v/>
      </c>
      <c r="K83" s="38"/>
      <c r="L83" s="38" t="str">
        <f>IFERROR(VLOOKUP(D83,'4月修正'!$G$3:$Q$53,9,FALSE)&amp;"","")</f>
        <v/>
      </c>
      <c r="M83" s="38" t="str">
        <f>IFERROR(VLOOKUP(D83,'4月修正'!$G$3:$Q$53,10,FALSE)&amp;"","")</f>
        <v/>
      </c>
      <c r="N83" s="38" t="str">
        <f>IFERROR(VLOOKUP(D83,'4月修正'!$G$3:$Q$53,11,FALSE)&amp;"","")</f>
        <v/>
      </c>
      <c r="O83" s="38"/>
      <c r="P83" s="444"/>
      <c r="Q83" s="443" t="str">
        <f>IFERROR(VLOOKUP(D83,'5月'!$H$3:$W$51,7,FALSE)&amp;"","")</f>
        <v/>
      </c>
      <c r="R83" s="446" t="str">
        <f>IFERROR(VLOOKUP(D83,'5月'!$H$3:$W$51,3,FALSE)&amp;"","")</f>
        <v/>
      </c>
      <c r="S83" s="444" t="str">
        <f>IFERROR(VLOOKUP(D83,'5月'!$H$3:$W$51,8,FALSE)&amp;"","")</f>
        <v/>
      </c>
      <c r="T83" s="444" t="str">
        <f>IFERROR(VLOOKUP(D83,'5月'!$H$3:$W$51,10,FALSE)&amp;"","")</f>
        <v/>
      </c>
      <c r="U83" s="444" t="str">
        <f>IFERROR(VLOOKUP(D83,'5月'!$H$3:$W$51,11,FALSE)&amp;"","")</f>
        <v/>
      </c>
      <c r="V83" s="444" t="str">
        <f>IFERROR(VLOOKUP(D83,'5月'!$H$3:$W$51,12,FALSE)&amp;"","")</f>
        <v/>
      </c>
      <c r="W83" s="444"/>
      <c r="X83" s="445"/>
      <c r="Y83" s="447" t="str">
        <f>IFERROR(VLOOKUP(D83,'6月'!$H$3:$V$55,6,FALSE)&amp;"","")</f>
        <v/>
      </c>
      <c r="Z83" s="222" t="str">
        <f>IFERROR(VLOOKUP(D83,'6月'!$H$3:$V$55,3,FALSE)&amp;"","")</f>
        <v/>
      </c>
      <c r="AA83" s="222" t="str">
        <f>IFERROR(VLOOKUP(D83,'6月'!$H$3:$V$55,7,FALSE)&amp;"","")</f>
        <v/>
      </c>
      <c r="AB83" s="222" t="str">
        <f>IFERROR(VLOOKUP(D83,'6月'!$H$3:$V$55,9,FALSE)&amp;"","")</f>
        <v/>
      </c>
      <c r="AC83" s="222" t="str">
        <f>IFERROR(VLOOKUP(D83,'6月'!$H$3:$V$55,10,FALSE)&amp;"","")</f>
        <v/>
      </c>
      <c r="AD83" s="222" t="str">
        <f>IFERROR(VLOOKUP(D83,'6月'!$H$3:$V$55,11,FALSE)&amp;"","")</f>
        <v/>
      </c>
      <c r="AE83" s="222"/>
      <c r="AF83" s="448"/>
      <c r="AG83" s="447" t="str">
        <f>IFERROR(VLOOKUP(D83,'7月'!$H$3:$V$40,6,FALSE)&amp;"","")</f>
        <v/>
      </c>
      <c r="AH83" s="222" t="str">
        <f>IFERROR(VLOOKUP(D83,'7月'!$H$3:$V$40,3,FALSE)&amp;"","")</f>
        <v/>
      </c>
      <c r="AI83" s="222" t="str">
        <f>IFERROR(VLOOKUP(D83,'7月'!$H$3:$V$40,7,FALSE)&amp;"","")</f>
        <v/>
      </c>
      <c r="AJ83" s="222" t="str">
        <f>IFERROR(VLOOKUP(D83,'7月'!$H$3:$V$40,9,FALSE)&amp;"","")</f>
        <v/>
      </c>
      <c r="AK83" s="222" t="str">
        <f>IFERROR(VLOOKUP(D83,'7月'!$H$3:$V$40,10,FALSE)&amp;"","")</f>
        <v/>
      </c>
      <c r="AL83" s="222" t="str">
        <f>IFERROR(VLOOKUP(D83,'7月'!$H$3:$V$40,11,FALSE)&amp;"","")</f>
        <v/>
      </c>
      <c r="AM83" s="222"/>
      <c r="AN83" s="448"/>
      <c r="AO83" s="447" t="str">
        <f>IFERROR(VLOOKUP(D83,'8月'!$H$3:$V$50,6,FALSE)&amp;"","")</f>
        <v/>
      </c>
      <c r="AP83" s="222" t="str">
        <f>IFERROR(VLOOKUP(D83,'8月'!$H$3:$V$50,3,FALSE)&amp;"","")</f>
        <v/>
      </c>
      <c r="AQ83" s="450"/>
      <c r="AR83" s="449" t="str">
        <f>IFERROR(VLOOKUP(D83,'8月'!$H$3:$V$50,9,FALSE)&amp;"","")</f>
        <v/>
      </c>
      <c r="AS83" s="449" t="str">
        <f>IFERROR(VLOOKUP(D83,'8月'!$H$3:$V$50,10,FALSE)&amp;"","")</f>
        <v/>
      </c>
      <c r="AT83" s="449" t="str">
        <f>IFERROR(VLOOKUP(D83,'8月'!$H$3:$V$50,11,FALSE)&amp;"","")</f>
        <v/>
      </c>
      <c r="AU83" s="222"/>
      <c r="AV83" s="448"/>
      <c r="AW83" s="447" t="str">
        <f>IFERROR(VLOOKUP(D83,'9月'!$H$3:$V$47,6,FALSE)&amp;"","")</f>
        <v>97</v>
      </c>
      <c r="AX83" s="222" t="str">
        <f>IFERROR(VLOOKUP(D83,'9月'!$H$3:$V$47,3,FALSE)&amp;"","")</f>
        <v>Guest</v>
      </c>
      <c r="AY83" s="222" t="str">
        <f>IFERROR(VLOOKUP(D83,'9月'!$D$3:$V$47,7,FALSE)&amp;"","")</f>
        <v/>
      </c>
      <c r="AZ83" s="222" t="str">
        <f>IFERROR(VLOOKUP(D83,'9月'!$D$3:$V$47,9,FALSE)&amp;"","")</f>
        <v/>
      </c>
      <c r="BA83" s="449" t="str">
        <f>IFERROR(VLOOKUP(D83,'9月'!$D$3:$V$47,10,FALSE)&amp;"","")</f>
        <v/>
      </c>
      <c r="BB83" s="449"/>
      <c r="BC83" s="222"/>
      <c r="BD83" s="448"/>
      <c r="BE83" s="447" t="str">
        <f>IFERROR(VLOOKUP(D83,'10月'!$H$3:$V$83,6,FALSE)&amp;"","")</f>
        <v/>
      </c>
      <c r="BF83" s="449"/>
      <c r="BG83" s="449"/>
      <c r="BH83" s="449"/>
      <c r="BI83" s="449"/>
      <c r="BJ83" s="449"/>
      <c r="BK83" s="444"/>
      <c r="BL83" s="657"/>
      <c r="BM83" s="654"/>
      <c r="BN83" s="934"/>
      <c r="BO83" s="934" t="s">
        <v>291</v>
      </c>
      <c r="BP83" s="934" t="s">
        <v>291</v>
      </c>
      <c r="BQ83" s="934" t="s">
        <v>291</v>
      </c>
      <c r="BR83" s="934" t="s">
        <v>291</v>
      </c>
      <c r="BS83" s="934">
        <v>97</v>
      </c>
      <c r="BT83" s="230"/>
      <c r="BU83" s="1248">
        <f t="shared" si="71"/>
        <v>97</v>
      </c>
      <c r="BV83" s="1249">
        <f t="shared" si="72"/>
        <v>20</v>
      </c>
      <c r="BW83" s="41"/>
      <c r="BX83" s="10"/>
      <c r="BY83" s="10"/>
    </row>
    <row r="84" spans="1:77" ht="18" customHeight="1">
      <c r="A84" s="12"/>
      <c r="B84" s="1219" t="s">
        <v>860</v>
      </c>
      <c r="C84" s="1219" t="s">
        <v>128</v>
      </c>
      <c r="D84" s="1221" t="s">
        <v>861</v>
      </c>
      <c r="E84" s="1055" t="s">
        <v>63</v>
      </c>
      <c r="F84" s="1056" t="s">
        <v>115</v>
      </c>
      <c r="G84" s="83"/>
      <c r="H84" s="68"/>
      <c r="I84" s="443" t="str">
        <f>IFERROR(VLOOKUP(D84,'4月修正'!$G$3:$S$53,7,FALSE),"")</f>
        <v/>
      </c>
      <c r="J84" s="38" t="str">
        <f>IFERROR(VLOOKUP(D84,'4月修正'!$G$3:$S$53,2,FALSE),"")</f>
        <v/>
      </c>
      <c r="K84" s="38"/>
      <c r="L84" s="38" t="str">
        <f>IFERROR(VLOOKUP(D84,'4月修正'!$G$3:$Q$53,9,FALSE)&amp;"","")</f>
        <v/>
      </c>
      <c r="M84" s="38" t="str">
        <f>IFERROR(VLOOKUP(D84,'4月修正'!$G$3:$Q$53,10,FALSE)&amp;"","")</f>
        <v/>
      </c>
      <c r="N84" s="38" t="str">
        <f>IFERROR(VLOOKUP(D84,'4月修正'!$G$3:$Q$53,11,FALSE)&amp;"","")</f>
        <v/>
      </c>
      <c r="O84" s="38"/>
      <c r="P84" s="444"/>
      <c r="Q84" s="443" t="str">
        <f>IFERROR(VLOOKUP(D84,'5月'!$H$3:$W$51,7,FALSE)&amp;"","")</f>
        <v/>
      </c>
      <c r="R84" s="446" t="str">
        <f>IFERROR(VLOOKUP(D84,'5月'!$H$3:$W$51,3,FALSE)&amp;"","")</f>
        <v/>
      </c>
      <c r="S84" s="444" t="str">
        <f>IFERROR(VLOOKUP(D84,'5月'!$H$3:$W$51,8,FALSE)&amp;"","")</f>
        <v/>
      </c>
      <c r="T84" s="444" t="str">
        <f>IFERROR(VLOOKUP(D84,'5月'!$H$3:$W$51,10,FALSE)&amp;"","")</f>
        <v/>
      </c>
      <c r="U84" s="444" t="str">
        <f>IFERROR(VLOOKUP(D84,'5月'!$H$3:$W$51,11,FALSE)&amp;"","")</f>
        <v/>
      </c>
      <c r="V84" s="444" t="str">
        <f>IFERROR(VLOOKUP(D84,'5月'!$H$3:$W$51,12,FALSE)&amp;"","")</f>
        <v/>
      </c>
      <c r="W84" s="444"/>
      <c r="X84" s="445"/>
      <c r="Y84" s="447" t="str">
        <f>IFERROR(VLOOKUP(D84,'6月'!$H$3:$V$55,6,FALSE)&amp;"","")</f>
        <v/>
      </c>
      <c r="Z84" s="222" t="str">
        <f>IFERROR(VLOOKUP(D84,'6月'!$H$3:$V$55,3,FALSE)&amp;"","")</f>
        <v/>
      </c>
      <c r="AA84" s="222" t="str">
        <f>IFERROR(VLOOKUP(D84,'6月'!$H$3:$V$55,7,FALSE)&amp;"","")</f>
        <v/>
      </c>
      <c r="AB84" s="222" t="str">
        <f>IFERROR(VLOOKUP(D84,'6月'!$H$3:$V$55,9,FALSE)&amp;"","")</f>
        <v/>
      </c>
      <c r="AC84" s="222" t="str">
        <f>IFERROR(VLOOKUP(D84,'6月'!$H$3:$V$55,10,FALSE)&amp;"","")</f>
        <v/>
      </c>
      <c r="AD84" s="222" t="str">
        <f>IFERROR(VLOOKUP(D84,'6月'!$H$3:$V$55,11,FALSE)&amp;"","")</f>
        <v/>
      </c>
      <c r="AE84" s="222"/>
      <c r="AF84" s="448"/>
      <c r="AG84" s="447" t="str">
        <f>IFERROR(VLOOKUP(D84,'7月'!$H$3:$V$40,6,FALSE)&amp;"","")</f>
        <v/>
      </c>
      <c r="AH84" s="222" t="str">
        <f>IFERROR(VLOOKUP(D84,'7月'!$H$3:$V$40,3,FALSE)&amp;"","")</f>
        <v/>
      </c>
      <c r="AI84" s="222" t="str">
        <f>IFERROR(VLOOKUP(D84,'7月'!$H$3:$V$40,7,FALSE)&amp;"","")</f>
        <v/>
      </c>
      <c r="AJ84" s="222" t="str">
        <f>IFERROR(VLOOKUP(D84,'7月'!$H$3:$V$40,9,FALSE)&amp;"","")</f>
        <v/>
      </c>
      <c r="AK84" s="222" t="str">
        <f>IFERROR(VLOOKUP(D84,'7月'!$H$3:$V$40,10,FALSE)&amp;"","")</f>
        <v/>
      </c>
      <c r="AL84" s="222" t="str">
        <f>IFERROR(VLOOKUP(D84,'7月'!$H$3:$V$40,11,FALSE)&amp;"","")</f>
        <v/>
      </c>
      <c r="AM84" s="222"/>
      <c r="AN84" s="448"/>
      <c r="AO84" s="447" t="str">
        <f>IFERROR(VLOOKUP(D84,'8月'!$H$3:$V$50,6,FALSE)&amp;"","")</f>
        <v/>
      </c>
      <c r="AP84" s="222" t="str">
        <f>IFERROR(VLOOKUP(D84,'8月'!$H$3:$V$50,3,FALSE)&amp;"","")</f>
        <v/>
      </c>
      <c r="AQ84" s="450"/>
      <c r="AR84" s="449" t="str">
        <f>IFERROR(VLOOKUP(D84,'8月'!$H$3:$V$50,9,FALSE)&amp;"","")</f>
        <v/>
      </c>
      <c r="AS84" s="449" t="str">
        <f>IFERROR(VLOOKUP(D84,'8月'!$H$3:$V$50,10,FALSE)&amp;"","")</f>
        <v/>
      </c>
      <c r="AT84" s="449" t="str">
        <f>IFERROR(VLOOKUP(D84,'8月'!$H$3:$V$50,11,FALSE)&amp;"","")</f>
        <v/>
      </c>
      <c r="AU84" s="222"/>
      <c r="AV84" s="448"/>
      <c r="AW84" s="447" t="str">
        <f>IFERROR(VLOOKUP(D84,'9月'!$H$3:$V$47,6,FALSE)&amp;"","")</f>
        <v/>
      </c>
      <c r="AX84" s="222" t="str">
        <f>IFERROR(VLOOKUP(D84,'9月'!$H$3:$V$47,3,FALSE)&amp;"","")</f>
        <v/>
      </c>
      <c r="AY84" s="222" t="str">
        <f>IFERROR(VLOOKUP(D84,'9月'!$D$3:$V$47,7,FALSE)&amp;"","")</f>
        <v/>
      </c>
      <c r="AZ84" s="222" t="str">
        <f>IFERROR(VLOOKUP(D84,'9月'!$D$3:$V$47,9,FALSE)&amp;"","")</f>
        <v/>
      </c>
      <c r="BA84" s="449" t="str">
        <f>IFERROR(VLOOKUP(D84,'9月'!$D$3:$V$47,10,FALSE)&amp;"","")</f>
        <v/>
      </c>
      <c r="BB84" s="449"/>
      <c r="BC84" s="222"/>
      <c r="BD84" s="448"/>
      <c r="BE84" s="447" t="str">
        <f>IFERROR(VLOOKUP(D84,'10月'!$H$3:$V$83,6,FALSE)&amp;"","")</f>
        <v>125</v>
      </c>
      <c r="BF84" s="449"/>
      <c r="BG84" s="449"/>
      <c r="BH84" s="449"/>
      <c r="BI84" s="449"/>
      <c r="BJ84" s="449"/>
      <c r="BK84" s="444"/>
      <c r="BL84" s="657"/>
      <c r="BM84" s="654"/>
      <c r="BN84" s="230"/>
      <c r="BO84" s="934" t="s">
        <v>291</v>
      </c>
      <c r="BP84" s="934" t="s">
        <v>291</v>
      </c>
      <c r="BQ84" s="230" t="s">
        <v>291</v>
      </c>
      <c r="BR84" s="230" t="s">
        <v>291</v>
      </c>
      <c r="BS84" s="230" t="s">
        <v>291</v>
      </c>
      <c r="BT84" s="230"/>
      <c r="BU84" s="1248" t="str">
        <f t="shared" si="71"/>
        <v>-</v>
      </c>
      <c r="BV84" s="1249" t="str">
        <f t="shared" si="72"/>
        <v>-</v>
      </c>
      <c r="BW84" s="41"/>
      <c r="BX84" s="10"/>
      <c r="BY84" s="10"/>
    </row>
    <row r="85" spans="1:77" ht="18" customHeight="1">
      <c r="A85" s="12"/>
      <c r="B85" s="1219" t="s">
        <v>958</v>
      </c>
      <c r="C85" s="1219" t="s">
        <v>942</v>
      </c>
      <c r="D85" s="1375" t="s">
        <v>957</v>
      </c>
      <c r="E85" s="468" t="s">
        <v>60</v>
      </c>
      <c r="F85" s="1056" t="s">
        <v>115</v>
      </c>
      <c r="G85" s="83"/>
      <c r="H85" s="68"/>
      <c r="I85" s="443" t="str">
        <f>IFERROR(VLOOKUP(D85,'4月修正'!$G$3:$S$53,7,FALSE),"")</f>
        <v/>
      </c>
      <c r="J85" s="38" t="str">
        <f>IFERROR(VLOOKUP(D85,'4月修正'!$G$3:$S$53,2,FALSE),"")</f>
        <v/>
      </c>
      <c r="K85" s="38"/>
      <c r="L85" s="38" t="str">
        <f>IFERROR(VLOOKUP(D85,'4月修正'!$G$3:$Q$53,9,FALSE)&amp;"","")</f>
        <v/>
      </c>
      <c r="M85" s="38" t="str">
        <f>IFERROR(VLOOKUP(D85,'4月修正'!$G$3:$Q$53,10,FALSE)&amp;"","")</f>
        <v/>
      </c>
      <c r="N85" s="38" t="str">
        <f>IFERROR(VLOOKUP(D85,'4月修正'!$G$3:$Q$53,11,FALSE)&amp;"","")</f>
        <v/>
      </c>
      <c r="O85" s="38"/>
      <c r="P85" s="444"/>
      <c r="Q85" s="443" t="str">
        <f>IFERROR(VLOOKUP(D85,'5月'!$H$3:$W$51,7,FALSE)&amp;"","")</f>
        <v/>
      </c>
      <c r="R85" s="446" t="str">
        <f>IFERROR(VLOOKUP(D85,'5月'!$H$3:$W$51,3,FALSE)&amp;"","")</f>
        <v/>
      </c>
      <c r="S85" s="444" t="str">
        <f>IFERROR(VLOOKUP(D85,'5月'!$H$3:$W$51,8,FALSE)&amp;"","")</f>
        <v/>
      </c>
      <c r="T85" s="444" t="str">
        <f>IFERROR(VLOOKUP(D85,'5月'!$H$3:$W$51,10,FALSE)&amp;"","")</f>
        <v/>
      </c>
      <c r="U85" s="444" t="str">
        <f>IFERROR(VLOOKUP(D85,'5月'!$H$3:$W$51,11,FALSE)&amp;"","")</f>
        <v/>
      </c>
      <c r="V85" s="444" t="str">
        <f>IFERROR(VLOOKUP(D85,'5月'!$H$3:$W$51,12,FALSE)&amp;"","")</f>
        <v/>
      </c>
      <c r="W85" s="444"/>
      <c r="X85" s="445"/>
      <c r="Y85" s="447" t="str">
        <f>IFERROR(VLOOKUP(D85,'6月'!$H$3:$V$55,6,FALSE)&amp;"","")</f>
        <v/>
      </c>
      <c r="Z85" s="222" t="str">
        <f>IFERROR(VLOOKUP(D85,'6月'!$H$3:$V$55,3,FALSE)&amp;"","")</f>
        <v/>
      </c>
      <c r="AA85" s="222" t="str">
        <f>IFERROR(VLOOKUP(D85,'6月'!$H$3:$V$55,7,FALSE)&amp;"","")</f>
        <v/>
      </c>
      <c r="AB85" s="222" t="str">
        <f>IFERROR(VLOOKUP(D85,'6月'!$H$3:$V$55,9,FALSE)&amp;"","")</f>
        <v/>
      </c>
      <c r="AC85" s="222" t="str">
        <f>IFERROR(VLOOKUP(D85,'6月'!$H$3:$V$55,10,FALSE)&amp;"","")</f>
        <v/>
      </c>
      <c r="AD85" s="222" t="str">
        <f>IFERROR(VLOOKUP(D85,'6月'!$H$3:$V$55,11,FALSE)&amp;"","")</f>
        <v/>
      </c>
      <c r="AE85" s="222"/>
      <c r="AF85" s="448"/>
      <c r="AG85" s="447" t="str">
        <f>IFERROR(VLOOKUP(D85,'7月'!$H$3:$V$40,6,FALSE)&amp;"","")</f>
        <v/>
      </c>
      <c r="AH85" s="222" t="str">
        <f>IFERROR(VLOOKUP(D85,'7月'!$H$3:$V$40,3,FALSE)&amp;"","")</f>
        <v/>
      </c>
      <c r="AI85" s="222" t="str">
        <f>IFERROR(VLOOKUP(D85,'7月'!$H$3:$V$40,7,FALSE)&amp;"","")</f>
        <v/>
      </c>
      <c r="AJ85" s="222" t="str">
        <f>IFERROR(VLOOKUP(D85,'7月'!$H$3:$V$40,9,FALSE)&amp;"","")</f>
        <v/>
      </c>
      <c r="AK85" s="222" t="str">
        <f>IFERROR(VLOOKUP(D85,'7月'!$H$3:$V$40,10,FALSE)&amp;"","")</f>
        <v/>
      </c>
      <c r="AL85" s="222" t="str">
        <f>IFERROR(VLOOKUP(D85,'7月'!$H$3:$V$40,11,FALSE)&amp;"","")</f>
        <v/>
      </c>
      <c r="AM85" s="222"/>
      <c r="AN85" s="448"/>
      <c r="AO85" s="447" t="str">
        <f>IFERROR(VLOOKUP(D85,'8月'!$H$3:$V$50,6,FALSE)&amp;"","")</f>
        <v/>
      </c>
      <c r="AP85" s="222" t="str">
        <f>IFERROR(VLOOKUP(D85,'8月'!$H$3:$V$50,3,FALSE)&amp;"","")</f>
        <v/>
      </c>
      <c r="AQ85" s="450"/>
      <c r="AR85" s="449" t="str">
        <f>IFERROR(VLOOKUP(D85,'8月'!$H$3:$V$50,9,FALSE)&amp;"","")</f>
        <v/>
      </c>
      <c r="AS85" s="449" t="str">
        <f>IFERROR(VLOOKUP(D85,'8月'!$H$3:$V$50,10,FALSE)&amp;"","")</f>
        <v/>
      </c>
      <c r="AT85" s="449" t="str">
        <f>IFERROR(VLOOKUP(D85,'8月'!$H$3:$V$50,11,FALSE)&amp;"","")</f>
        <v/>
      </c>
      <c r="AU85" s="222"/>
      <c r="AV85" s="448"/>
      <c r="AW85" s="447" t="str">
        <f>IFERROR(VLOOKUP(D85,'9月'!$H$3:$V$47,6,FALSE)&amp;"","")</f>
        <v/>
      </c>
      <c r="AX85" s="222" t="str">
        <f>IFERROR(VLOOKUP(D85,'9月'!$H$3:$V$47,3,FALSE)&amp;"","")</f>
        <v/>
      </c>
      <c r="AY85" s="222" t="str">
        <f>IFERROR(VLOOKUP(D85,'9月'!$D$3:$V$47,7,FALSE)&amp;"","")</f>
        <v/>
      </c>
      <c r="AZ85" s="222" t="str">
        <f>IFERROR(VLOOKUP(D85,'9月'!$D$3:$V$47,9,FALSE)&amp;"","")</f>
        <v/>
      </c>
      <c r="BA85" s="449" t="str">
        <f>IFERROR(VLOOKUP(D85,'9月'!$D$3:$V$47,10,FALSE)&amp;"","")</f>
        <v/>
      </c>
      <c r="BB85" s="449"/>
      <c r="BC85" s="222"/>
      <c r="BD85" s="448"/>
      <c r="BE85" s="447" t="str">
        <f>IFERROR(VLOOKUP(D85,'10月'!$H$3:$V$83,6,FALSE)&amp;"","")</f>
        <v>92</v>
      </c>
      <c r="BF85" s="449"/>
      <c r="BG85" s="449"/>
      <c r="BH85" s="449"/>
      <c r="BI85" s="449"/>
      <c r="BJ85" s="449"/>
      <c r="BK85" s="444"/>
      <c r="BL85" s="657"/>
      <c r="BM85" s="654"/>
      <c r="BN85" s="230"/>
      <c r="BO85" s="934" t="s">
        <v>291</v>
      </c>
      <c r="BP85" s="934" t="s">
        <v>291</v>
      </c>
      <c r="BQ85" s="230" t="s">
        <v>291</v>
      </c>
      <c r="BR85" s="230" t="s">
        <v>291</v>
      </c>
      <c r="BS85" s="230" t="s">
        <v>291</v>
      </c>
      <c r="BT85" s="230"/>
      <c r="BU85" s="1248" t="str">
        <f t="shared" ref="BU85" si="73">IFERROR(AVERAGE(BN85,BO85,BP85,BQ85,BR85,BS85,BT85),"-")</f>
        <v>-</v>
      </c>
      <c r="BV85" s="1249" t="str">
        <f t="shared" ref="BV85" si="74">IFERROR(MIN(((BU85-72)*0.8),36),"-")</f>
        <v>-</v>
      </c>
      <c r="BW85" s="41"/>
      <c r="BX85" s="10"/>
      <c r="BY85" s="10"/>
    </row>
  </sheetData>
  <autoFilter ref="I3:BV83" xr:uid="{44761CEB-F7AB-4AD8-B726-1AE82CC66995}"/>
  <mergeCells count="7">
    <mergeCell ref="AG2:AN2"/>
    <mergeCell ref="AO2:AV2"/>
    <mergeCell ref="AW2:BD2"/>
    <mergeCell ref="BE2:BL2"/>
    <mergeCell ref="I2:P2"/>
    <mergeCell ref="Q2:X2"/>
    <mergeCell ref="Y2:AF2"/>
  </mergeCells>
  <phoneticPr fontId="61"/>
  <conditionalFormatting sqref="E4:E64 E68:E77">
    <cfRule type="containsText" dxfId="38" priority="57" operator="containsText" text="Black">
      <formula>NOT(ISERROR(SEARCH("Black",E4)))</formula>
    </cfRule>
    <cfRule type="containsText" dxfId="37" priority="56" operator="containsText" text="Gold">
      <formula>NOT(ISERROR(SEARCH("Gold",E4)))</formula>
    </cfRule>
    <cfRule type="containsText" dxfId="36" priority="55" operator="containsText" text="Blue">
      <formula>NOT(ISERROR(SEARCH("Blue",E4)))</formula>
    </cfRule>
  </conditionalFormatting>
  <conditionalFormatting sqref="E68:E78 E4:E64">
    <cfRule type="containsText" dxfId="35" priority="54" operator="containsText" text="Green">
      <formula>NOT(ISERROR(SEARCH("Green",E4)))</formula>
    </cfRule>
  </conditionalFormatting>
  <conditionalFormatting sqref="E69:E71">
    <cfRule type="containsText" dxfId="34" priority="73" operator="containsText" text="Black">
      <formula>NOT(ISERROR(SEARCH("Black",E69)))</formula>
    </cfRule>
    <cfRule type="containsText" dxfId="33" priority="72" operator="containsText" text="Gold">
      <formula>NOT(ISERROR(SEARCH("Gold",E69)))</formula>
    </cfRule>
    <cfRule type="containsText" dxfId="32" priority="71" operator="containsText" text="Blue">
      <formula>NOT(ISERROR(SEARCH("Blue",E69)))</formula>
    </cfRule>
    <cfRule type="containsText" dxfId="31" priority="70" operator="containsText" text="Green">
      <formula>NOT(ISERROR(SEARCH("Green",E69)))</formula>
    </cfRule>
  </conditionalFormatting>
  <conditionalFormatting sqref="E78">
    <cfRule type="containsText" dxfId="30" priority="32" operator="containsText" text="Gold">
      <formula>NOT(ISERROR(SEARCH("Gold",E78)))</formula>
    </cfRule>
    <cfRule type="containsText" dxfId="29" priority="31" operator="containsText" text="Blue">
      <formula>NOT(ISERROR(SEARCH("Blue",E78)))</formula>
    </cfRule>
    <cfRule type="containsText" dxfId="28" priority="36" operator="containsText" text="Black">
      <formula>NOT(ISERROR(SEARCH("Black",E78)))</formula>
    </cfRule>
    <cfRule type="containsText" dxfId="27" priority="35" operator="containsText" text="Gold">
      <formula>NOT(ISERROR(SEARCH("Gold",E78)))</formula>
    </cfRule>
    <cfRule type="containsText" dxfId="26" priority="34" operator="containsText" text="Blue">
      <formula>NOT(ISERROR(SEARCH("Blue",E78)))</formula>
    </cfRule>
    <cfRule type="containsText" dxfId="25" priority="33" operator="containsText" text="Black">
      <formula>NOT(ISERROR(SEARCH("Black",E78)))</formula>
    </cfRule>
  </conditionalFormatting>
  <conditionalFormatting sqref="E78:E85">
    <cfRule type="containsText" dxfId="24" priority="29" operator="containsText" text="Green">
      <formula>NOT(ISERROR(SEARCH("Green",E78)))</formula>
    </cfRule>
  </conditionalFormatting>
  <conditionalFormatting sqref="E79:E81">
    <cfRule type="containsText" dxfId="23" priority="26" operator="containsText" text="Blue">
      <formula>NOT(ISERROR(SEARCH("Blue",E79)))</formula>
    </cfRule>
    <cfRule type="containsText" dxfId="22" priority="27" operator="containsText" text="Gold">
      <formula>NOT(ISERROR(SEARCH("Gold",E79)))</formula>
    </cfRule>
    <cfRule type="containsText" dxfId="21" priority="28" operator="containsText" text="Black">
      <formula>NOT(ISERROR(SEARCH("Black",E79)))</formula>
    </cfRule>
    <cfRule type="containsText" dxfId="20" priority="23" operator="containsText" text="Blue">
      <formula>NOT(ISERROR(SEARCH("Blue",E79)))</formula>
    </cfRule>
    <cfRule type="containsText" dxfId="19" priority="24" operator="containsText" text="Gold">
      <formula>NOT(ISERROR(SEARCH("Gold",E79)))</formula>
    </cfRule>
    <cfRule type="containsText" dxfId="18" priority="25" operator="containsText" text="Black">
      <formula>NOT(ISERROR(SEARCH("Black",E79)))</formula>
    </cfRule>
  </conditionalFormatting>
  <conditionalFormatting sqref="E79:E82">
    <cfRule type="containsText" dxfId="17" priority="11" operator="containsText" text="Green">
      <formula>NOT(ISERROR(SEARCH("Green",E79)))</formula>
    </cfRule>
  </conditionalFormatting>
  <conditionalFormatting sqref="E82">
    <cfRule type="containsText" dxfId="16" priority="7" operator="containsText" text="Black">
      <formula>NOT(ISERROR(SEARCH("Black",E82)))</formula>
    </cfRule>
    <cfRule type="containsText" dxfId="15" priority="6" operator="containsText" text="Gold">
      <formula>NOT(ISERROR(SEARCH("Gold",E82)))</formula>
    </cfRule>
    <cfRule type="containsText" dxfId="14" priority="5" operator="containsText" text="Blue">
      <formula>NOT(ISERROR(SEARCH("Blue",E82)))</formula>
    </cfRule>
  </conditionalFormatting>
  <conditionalFormatting sqref="E82:E85">
    <cfRule type="containsText" dxfId="13" priority="10" operator="containsText" text="Black">
      <formula>NOT(ISERROR(SEARCH("Black",E82)))</formula>
    </cfRule>
    <cfRule type="containsText" dxfId="12" priority="9" operator="containsText" text="Gold">
      <formula>NOT(ISERROR(SEARCH("Gold",E82)))</formula>
    </cfRule>
    <cfRule type="containsText" dxfId="11" priority="8" operator="containsText" text="Blue">
      <formula>NOT(ISERROR(SEARCH("Blue",E82)))</formula>
    </cfRule>
  </conditionalFormatting>
  <conditionalFormatting sqref="E83:E85">
    <cfRule type="containsText" dxfId="10" priority="21" operator="containsText" text="Black">
      <formula>NOT(ISERROR(SEARCH("Black",E83)))</formula>
    </cfRule>
    <cfRule type="containsText" dxfId="9" priority="20" operator="containsText" text="Gold">
      <formula>NOT(ISERROR(SEARCH("Gold",E83)))</formula>
    </cfRule>
    <cfRule type="containsText" dxfId="8" priority="19" operator="containsText" text="Blue">
      <formula>NOT(ISERROR(SEARCH("Blue",E83)))</formula>
    </cfRule>
    <cfRule type="containsText" dxfId="7" priority="18" operator="containsText" text="Green">
      <formula>NOT(ISERROR(SEARCH("Green",E83)))</formula>
    </cfRule>
    <cfRule type="containsText" dxfId="6" priority="17" operator="containsText" text="Black">
      <formula>NOT(ISERROR(SEARCH("Black",E83)))</formula>
    </cfRule>
    <cfRule type="containsText" dxfId="5" priority="16" operator="containsText" text="Gold">
      <formula>NOT(ISERROR(SEARCH("Gold",E83)))</formula>
    </cfRule>
    <cfRule type="containsText" dxfId="4" priority="15" operator="containsText" text="Blue">
      <formula>NOT(ISERROR(SEARCH("Blue",E83)))</formula>
    </cfRule>
  </conditionalFormatting>
  <conditionalFormatting sqref="E84:E85">
    <cfRule type="containsText" dxfId="3" priority="2" operator="containsText" text="Gold">
      <formula>NOT(ISERROR(SEARCH("Gold",E84)))</formula>
    </cfRule>
    <cfRule type="containsText" dxfId="2" priority="3" operator="containsText" text="Black">
      <formula>NOT(ISERROR(SEARCH("Black",E84)))</formula>
    </cfRule>
    <cfRule type="containsText" dxfId="1" priority="4" operator="containsText" text="Green">
      <formula>NOT(ISERROR(SEARCH("Green",E84)))</formula>
    </cfRule>
    <cfRule type="containsText" dxfId="0" priority="1" operator="containsText" text="Blue">
      <formula>NOT(ISERROR(SEARCH("Blue",E84)))</formula>
    </cfRule>
  </conditionalFormatting>
  <dataValidations count="4">
    <dataValidation type="list" allowBlank="1" showInputMessage="1" sqref="E58:E64 E83 E85" xr:uid="{15E9A17F-F085-4E16-AEE3-2FDBB9EAD2C3}">
      <formula1>$AC$4:$AC$8</formula1>
    </dataValidation>
    <dataValidation type="list" allowBlank="1" showInputMessage="1" sqref="E69:E71 E76 E82 E78 E60 E84" xr:uid="{269AD6E2-7C2A-4D81-873D-1791BA2E7925}">
      <formula1>$AD$4:$AD$8</formula1>
    </dataValidation>
    <dataValidation type="list" allowBlank="1" showInputMessage="1" sqref="E24 E57 E55 E51:E53 E73:E75" xr:uid="{8FDF6441-E96E-43F4-A3B8-5248FF7802DA}">
      <formula1>$AA$4:$AA$4</formula1>
    </dataValidation>
    <dataValidation type="list" allowBlank="1" showInputMessage="1" sqref="E75 E56 E54 E77 E68 E4:E50 E79:E81 E83 E58:E59 E72 E85" xr:uid="{9A0DF11E-9705-4B14-A96B-E5C01AB6F903}">
      <formula1>$AA$4:$AA$6</formula1>
    </dataValidation>
  </dataValidations>
  <pageMargins left="0.25" right="0.25" top="0.75" bottom="0.75" header="0.3" footer="0.3"/>
  <pageSetup fitToWidth="2"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7DD6-B104-4CD2-B834-B51E0EFF359E}">
  <sheetPr>
    <pageSetUpPr fitToPage="1"/>
  </sheetPr>
  <dimension ref="B1:V91"/>
  <sheetViews>
    <sheetView topLeftCell="K1" zoomScale="90" zoomScaleNormal="90" workbookViewId="0">
      <selection activeCell="O1" sqref="O1:V1048576"/>
    </sheetView>
  </sheetViews>
  <sheetFormatPr defaultColWidth="9.81640625" defaultRowHeight="13"/>
  <cols>
    <col min="1" max="1" width="2.81640625" style="270" customWidth="1"/>
    <col min="2" max="4" width="12.6328125" style="270" customWidth="1"/>
    <col min="5" max="5" width="44.26953125" style="270" customWidth="1"/>
    <col min="6" max="6" width="9.36328125" style="270" customWidth="1"/>
    <col min="7" max="7" width="9.36328125" style="395" customWidth="1"/>
    <col min="8" max="10" width="12.6328125" style="270" customWidth="1"/>
    <col min="11" max="11" width="44.26953125" style="270" customWidth="1"/>
    <col min="12" max="13" width="9.36328125" style="270" customWidth="1"/>
    <col min="14" max="14" width="4.36328125" style="395" customWidth="1"/>
    <col min="15" max="15" width="9.81640625" style="270"/>
    <col min="16" max="16" width="14.1796875" style="270" customWidth="1"/>
    <col min="17" max="18" width="9.81640625" style="270"/>
    <col min="19" max="19" width="33.6328125" style="270" customWidth="1"/>
    <col min="20" max="20" width="11.453125" style="270" customWidth="1"/>
    <col min="21" max="16384" width="9.81640625" style="270"/>
  </cols>
  <sheetData>
    <row r="1" spans="2:22" ht="40.15" customHeight="1" thickBot="1">
      <c r="B1" s="492" t="s">
        <v>729</v>
      </c>
      <c r="G1" s="270"/>
      <c r="I1" s="265"/>
      <c r="J1" s="266"/>
      <c r="K1" s="493" t="s">
        <v>324</v>
      </c>
      <c r="L1" s="1434">
        <v>45118</v>
      </c>
      <c r="M1" s="1447"/>
      <c r="N1" s="269"/>
    </row>
    <row r="2" spans="2:22" ht="80" customHeight="1" thickTop="1" thickBot="1">
      <c r="B2" s="1412" t="s">
        <v>549</v>
      </c>
      <c r="C2" s="1413"/>
      <c r="D2" s="1413"/>
      <c r="E2" s="1413"/>
      <c r="F2" s="1413"/>
      <c r="G2" s="1413"/>
      <c r="H2" s="1448" t="s">
        <v>550</v>
      </c>
      <c r="I2" s="1415"/>
      <c r="J2" s="1415"/>
      <c r="K2" s="1415"/>
      <c r="L2" s="1415"/>
      <c r="M2" s="1416"/>
      <c r="N2" s="269"/>
    </row>
    <row r="3" spans="2:22" ht="30" customHeight="1" thickBot="1">
      <c r="B3" s="494" t="s">
        <v>327</v>
      </c>
      <c r="C3" s="1408" t="s">
        <v>328</v>
      </c>
      <c r="D3" s="1409"/>
      <c r="E3" s="272" t="s">
        <v>17</v>
      </c>
      <c r="F3" s="272" t="s">
        <v>329</v>
      </c>
      <c r="G3" s="728" t="s">
        <v>330</v>
      </c>
      <c r="H3" s="271" t="s">
        <v>327</v>
      </c>
      <c r="I3" s="1408" t="s">
        <v>328</v>
      </c>
      <c r="J3" s="1409"/>
      <c r="K3" s="272" t="s">
        <v>17</v>
      </c>
      <c r="L3" s="272" t="s">
        <v>329</v>
      </c>
      <c r="M3" s="729" t="s">
        <v>330</v>
      </c>
      <c r="N3" s="270"/>
      <c r="O3" s="915"/>
      <c r="P3" s="916"/>
      <c r="Q3" s="917" t="s">
        <v>328</v>
      </c>
      <c r="R3" s="917"/>
      <c r="S3" s="918" t="s">
        <v>17</v>
      </c>
      <c r="T3" s="919" t="s">
        <v>108</v>
      </c>
      <c r="U3" s="918" t="s">
        <v>329</v>
      </c>
      <c r="V3" s="918" t="s">
        <v>330</v>
      </c>
    </row>
    <row r="4" spans="2:22" ht="18" customHeight="1" thickTop="1">
      <c r="B4" s="847">
        <v>1</v>
      </c>
      <c r="C4" s="848" t="s">
        <v>35</v>
      </c>
      <c r="D4" s="849" t="s">
        <v>36</v>
      </c>
      <c r="E4" s="850" t="s">
        <v>332</v>
      </c>
      <c r="F4" s="849" t="s">
        <v>60</v>
      </c>
      <c r="G4" s="851">
        <v>23</v>
      </c>
      <c r="H4" s="852">
        <v>6</v>
      </c>
      <c r="I4" s="733" t="s">
        <v>150</v>
      </c>
      <c r="J4" s="734" t="s">
        <v>151</v>
      </c>
      <c r="K4" s="850" t="s">
        <v>131</v>
      </c>
      <c r="L4" s="734" t="s">
        <v>60</v>
      </c>
      <c r="M4" s="736">
        <v>14</v>
      </c>
      <c r="N4" s="270"/>
      <c r="O4" s="914">
        <v>1</v>
      </c>
      <c r="P4" s="920" t="str">
        <f>Q4&amp;" "&amp;R4</f>
        <v>Koyama Akio</v>
      </c>
      <c r="Q4" s="873" t="s">
        <v>35</v>
      </c>
      <c r="R4" s="873" t="s">
        <v>36</v>
      </c>
      <c r="S4" s="855" t="s">
        <v>332</v>
      </c>
      <c r="T4" s="921" t="str">
        <f>VLOOKUP(P4,'2023年間集計'!$B$4:$D$77,3,FALSE)</f>
        <v>小山 明男</v>
      </c>
      <c r="U4" s="873" t="s">
        <v>60</v>
      </c>
      <c r="V4" s="922">
        <v>23</v>
      </c>
    </row>
    <row r="5" spans="2:22" s="294" customFormat="1" ht="18" customHeight="1">
      <c r="B5" s="1417">
        <v>0.4458333333333333</v>
      </c>
      <c r="C5" s="853" t="s">
        <v>162</v>
      </c>
      <c r="D5" s="854" t="s">
        <v>163</v>
      </c>
      <c r="E5" s="855" t="s">
        <v>693</v>
      </c>
      <c r="F5" s="854" t="s">
        <v>60</v>
      </c>
      <c r="G5" s="856">
        <v>12</v>
      </c>
      <c r="H5" s="1394">
        <v>0.47361111111111115</v>
      </c>
      <c r="I5" s="857" t="s">
        <v>559</v>
      </c>
      <c r="J5" s="858" t="s">
        <v>560</v>
      </c>
      <c r="K5" s="859" t="s">
        <v>730</v>
      </c>
      <c r="L5" s="854" t="s">
        <v>60</v>
      </c>
      <c r="M5" s="554">
        <v>10</v>
      </c>
      <c r="O5" s="914">
        <v>1</v>
      </c>
      <c r="P5" s="920" t="str">
        <f t="shared" ref="P5:P43" si="0">Q5&amp;" "&amp;R5</f>
        <v>Yuzawa Toru</v>
      </c>
      <c r="Q5" s="854" t="s">
        <v>162</v>
      </c>
      <c r="R5" s="854" t="s">
        <v>163</v>
      </c>
      <c r="S5" s="855" t="s">
        <v>693</v>
      </c>
      <c r="T5" s="921" t="str">
        <f>VLOOKUP(P5,'2023年間集計'!$B$4:$D$77,3,FALSE)</f>
        <v>湯澤 亨</v>
      </c>
      <c r="U5" s="854" t="s">
        <v>60</v>
      </c>
      <c r="V5" s="873">
        <v>12</v>
      </c>
    </row>
    <row r="6" spans="2:22" s="294" customFormat="1" ht="18" customHeight="1">
      <c r="B6" s="1439"/>
      <c r="C6" s="860" t="s">
        <v>142</v>
      </c>
      <c r="D6" s="861" t="s">
        <v>143</v>
      </c>
      <c r="E6" s="855" t="s">
        <v>353</v>
      </c>
      <c r="F6" s="861" t="s">
        <v>60</v>
      </c>
      <c r="G6" s="862" t="s">
        <v>159</v>
      </c>
      <c r="H6" s="1441"/>
      <c r="I6" s="863" t="s">
        <v>152</v>
      </c>
      <c r="J6" s="864" t="s">
        <v>153</v>
      </c>
      <c r="K6" s="855" t="s">
        <v>129</v>
      </c>
      <c r="L6" s="864" t="s">
        <v>60</v>
      </c>
      <c r="M6" s="865">
        <v>24</v>
      </c>
      <c r="O6" s="914">
        <v>2</v>
      </c>
      <c r="P6" s="920" t="str">
        <f t="shared" ref="P6:P36" si="1">Q6&amp;" "&amp;R6</f>
        <v>Goto Atsuhiko</v>
      </c>
      <c r="Q6" s="864" t="s">
        <v>177</v>
      </c>
      <c r="R6" s="864" t="s">
        <v>178</v>
      </c>
      <c r="S6" s="855" t="s">
        <v>127</v>
      </c>
      <c r="T6" s="921" t="str">
        <f>VLOOKUP(P6,'2023年間集計'!$B$4:$D$77,3,FALSE)</f>
        <v>後藤 敦彦</v>
      </c>
      <c r="U6" s="864" t="s">
        <v>60</v>
      </c>
      <c r="V6" s="854">
        <v>18</v>
      </c>
    </row>
    <row r="7" spans="2:22" s="294" customFormat="1" ht="18" customHeight="1" thickBot="1">
      <c r="B7" s="1443"/>
      <c r="C7" s="545" t="s">
        <v>731</v>
      </c>
      <c r="D7" s="311" t="s">
        <v>732</v>
      </c>
      <c r="E7" s="866" t="s">
        <v>733</v>
      </c>
      <c r="F7" s="307" t="s">
        <v>60</v>
      </c>
      <c r="G7" s="356" t="s">
        <v>159</v>
      </c>
      <c r="H7" s="1444"/>
      <c r="I7" s="857" t="s">
        <v>228</v>
      </c>
      <c r="J7" s="858" t="s">
        <v>23</v>
      </c>
      <c r="K7" s="859" t="s">
        <v>229</v>
      </c>
      <c r="L7" s="864" t="s">
        <v>180</v>
      </c>
      <c r="M7" s="865">
        <v>36</v>
      </c>
      <c r="O7" s="914">
        <v>2</v>
      </c>
      <c r="P7" s="920" t="str">
        <f t="shared" si="1"/>
        <v>Sugimoto Satoshi</v>
      </c>
      <c r="Q7" s="871" t="s">
        <v>167</v>
      </c>
      <c r="R7" s="871" t="s">
        <v>168</v>
      </c>
      <c r="S7" s="872" t="s">
        <v>126</v>
      </c>
      <c r="T7" s="921" t="str">
        <f>VLOOKUP(P7,'2023年間集計'!$B$4:$D$77,3,FALSE)</f>
        <v>杉本 聡</v>
      </c>
      <c r="U7" s="873" t="s">
        <v>60</v>
      </c>
      <c r="V7" s="864">
        <v>22</v>
      </c>
    </row>
    <row r="8" spans="2:22" s="294" customFormat="1" ht="18" customHeight="1">
      <c r="B8" s="526">
        <v>2</v>
      </c>
      <c r="C8" s="314" t="s">
        <v>177</v>
      </c>
      <c r="D8" s="315" t="s">
        <v>178</v>
      </c>
      <c r="E8" s="867" t="s">
        <v>127</v>
      </c>
      <c r="F8" s="315" t="s">
        <v>60</v>
      </c>
      <c r="G8" s="371">
        <v>18</v>
      </c>
      <c r="H8" s="318">
        <v>7</v>
      </c>
      <c r="I8" s="868" t="s">
        <v>0</v>
      </c>
      <c r="J8" s="869" t="s">
        <v>1</v>
      </c>
      <c r="K8" s="867" t="s">
        <v>339</v>
      </c>
      <c r="L8" s="317" t="s">
        <v>60</v>
      </c>
      <c r="M8" s="870">
        <v>26.879999999999995</v>
      </c>
      <c r="O8" s="914">
        <v>2</v>
      </c>
      <c r="P8" s="920" t="str">
        <f t="shared" si="1"/>
        <v>Miyazaki Tadashi</v>
      </c>
      <c r="Q8" s="861" t="s">
        <v>140</v>
      </c>
      <c r="R8" s="861" t="s">
        <v>141</v>
      </c>
      <c r="S8" s="855" t="s">
        <v>334</v>
      </c>
      <c r="T8" s="921" t="str">
        <f>VLOOKUP(P8,'2023年間集計'!$B$4:$D$77,3,FALSE)</f>
        <v>宮崎 正</v>
      </c>
      <c r="U8" s="861" t="s">
        <v>64</v>
      </c>
      <c r="V8" s="861">
        <v>25</v>
      </c>
    </row>
    <row r="9" spans="2:22" s="294" customFormat="1" ht="18" customHeight="1">
      <c r="B9" s="1417">
        <v>0.4513888888888889</v>
      </c>
      <c r="C9" s="871" t="s">
        <v>167</v>
      </c>
      <c r="D9" s="871" t="s">
        <v>168</v>
      </c>
      <c r="E9" s="872" t="s">
        <v>126</v>
      </c>
      <c r="F9" s="873" t="s">
        <v>60</v>
      </c>
      <c r="G9" s="874">
        <v>22</v>
      </c>
      <c r="H9" s="1394">
        <v>0.47916666666666669</v>
      </c>
      <c r="I9" s="853" t="s">
        <v>181</v>
      </c>
      <c r="J9" s="854" t="s">
        <v>182</v>
      </c>
      <c r="K9" s="855" t="s">
        <v>339</v>
      </c>
      <c r="L9" s="854" t="s">
        <v>60</v>
      </c>
      <c r="M9" s="554">
        <v>25</v>
      </c>
      <c r="O9" s="914">
        <v>3</v>
      </c>
      <c r="P9" s="920" t="str">
        <f t="shared" si="1"/>
        <v>Shinozuka Kevin</v>
      </c>
      <c r="Q9" s="864" t="s">
        <v>61</v>
      </c>
      <c r="R9" s="864" t="s">
        <v>62</v>
      </c>
      <c r="S9" s="859" t="s">
        <v>354</v>
      </c>
      <c r="T9" s="921" t="str">
        <f>VLOOKUP(P9,'2023年間集計'!$B$4:$D$77,3,FALSE)</f>
        <v>篠塚 和明</v>
      </c>
      <c r="U9" s="864" t="s">
        <v>64</v>
      </c>
      <c r="V9" s="873">
        <v>17</v>
      </c>
    </row>
    <row r="10" spans="2:22" s="294" customFormat="1" ht="18" customHeight="1">
      <c r="B10" s="1417"/>
      <c r="C10" s="860" t="s">
        <v>140</v>
      </c>
      <c r="D10" s="861" t="s">
        <v>141</v>
      </c>
      <c r="E10" s="855" t="s">
        <v>334</v>
      </c>
      <c r="F10" s="861" t="s">
        <v>64</v>
      </c>
      <c r="G10" s="862">
        <v>25</v>
      </c>
      <c r="H10" s="1394"/>
      <c r="I10" s="875" t="s">
        <v>114</v>
      </c>
      <c r="J10" s="876" t="s">
        <v>113</v>
      </c>
      <c r="K10" s="877" t="s">
        <v>339</v>
      </c>
      <c r="L10" s="864" t="s">
        <v>63</v>
      </c>
      <c r="M10" s="865">
        <v>36</v>
      </c>
      <c r="O10" s="914">
        <v>3</v>
      </c>
      <c r="P10" s="920" t="str">
        <f t="shared" si="1"/>
        <v>Fujishiro Yasuhiro</v>
      </c>
      <c r="Q10" s="854" t="s">
        <v>223</v>
      </c>
      <c r="R10" s="854" t="s">
        <v>3</v>
      </c>
      <c r="S10" s="855" t="s">
        <v>126</v>
      </c>
      <c r="T10" s="921" t="str">
        <f>VLOOKUP(P10,'2023年間集計'!$B$4:$D$77,3,FALSE)</f>
        <v>藤城 靖大</v>
      </c>
      <c r="U10" s="854" t="s">
        <v>60</v>
      </c>
      <c r="V10" s="861">
        <v>14</v>
      </c>
    </row>
    <row r="11" spans="2:22" s="294" customFormat="1" ht="18" customHeight="1" thickBot="1">
      <c r="B11" s="1443"/>
      <c r="C11" s="878" t="s">
        <v>556</v>
      </c>
      <c r="D11" s="879" t="s">
        <v>557</v>
      </c>
      <c r="E11" s="880" t="s">
        <v>339</v>
      </c>
      <c r="F11" s="336" t="s">
        <v>60</v>
      </c>
      <c r="G11" s="356" t="s">
        <v>159</v>
      </c>
      <c r="H11" s="1444"/>
      <c r="I11" s="881" t="s">
        <v>340</v>
      </c>
      <c r="J11" s="882" t="s">
        <v>341</v>
      </c>
      <c r="K11" s="880" t="s">
        <v>342</v>
      </c>
      <c r="L11" s="307" t="s">
        <v>60</v>
      </c>
      <c r="M11" s="883" t="s">
        <v>179</v>
      </c>
      <c r="O11" s="914">
        <v>3</v>
      </c>
      <c r="P11" s="920" t="str">
        <f t="shared" si="1"/>
        <v>Nagashima Takashi</v>
      </c>
      <c r="Q11" s="873" t="s">
        <v>33</v>
      </c>
      <c r="R11" s="873" t="s">
        <v>30</v>
      </c>
      <c r="S11" s="855" t="s">
        <v>339</v>
      </c>
      <c r="T11" s="921" t="str">
        <f>VLOOKUP(P11,'2023年間集計'!$B$4:$D$77,3,FALSE)</f>
        <v>長島 隆志</v>
      </c>
      <c r="U11" s="873" t="s">
        <v>64</v>
      </c>
      <c r="V11" s="854">
        <v>24</v>
      </c>
    </row>
    <row r="12" spans="2:22" s="294" customFormat="1" ht="18" customHeight="1">
      <c r="B12" s="562">
        <v>3</v>
      </c>
      <c r="C12" s="563" t="s">
        <v>61</v>
      </c>
      <c r="D12" s="564" t="s">
        <v>62</v>
      </c>
      <c r="E12" s="884" t="s">
        <v>354</v>
      </c>
      <c r="F12" s="564" t="s">
        <v>64</v>
      </c>
      <c r="G12" s="885">
        <v>17</v>
      </c>
      <c r="H12" s="313">
        <v>8</v>
      </c>
      <c r="I12" s="341" t="s">
        <v>2</v>
      </c>
      <c r="J12" s="374" t="s">
        <v>3</v>
      </c>
      <c r="K12" s="886" t="s">
        <v>339</v>
      </c>
      <c r="L12" s="374" t="s">
        <v>64</v>
      </c>
      <c r="M12" s="568">
        <v>8</v>
      </c>
      <c r="O12" s="914">
        <v>3</v>
      </c>
      <c r="P12" s="920" t="str">
        <f t="shared" si="1"/>
        <v>Ishikawa Yoko</v>
      </c>
      <c r="Q12" s="858" t="s">
        <v>171</v>
      </c>
      <c r="R12" s="858" t="s">
        <v>172</v>
      </c>
      <c r="S12" s="859" t="s">
        <v>558</v>
      </c>
      <c r="T12" s="921" t="str">
        <f>VLOOKUP(P12,'2023年間集計'!$B$4:$D$77,3,FALSE)</f>
        <v>石川 陽子</v>
      </c>
      <c r="U12" s="864" t="s">
        <v>63</v>
      </c>
      <c r="V12" s="854">
        <v>27</v>
      </c>
    </row>
    <row r="13" spans="2:22" s="294" customFormat="1" ht="18" customHeight="1">
      <c r="B13" s="1417">
        <v>0.45694444444444443</v>
      </c>
      <c r="C13" s="853" t="s">
        <v>223</v>
      </c>
      <c r="D13" s="854" t="s">
        <v>3</v>
      </c>
      <c r="E13" s="855" t="s">
        <v>126</v>
      </c>
      <c r="F13" s="854" t="s">
        <v>60</v>
      </c>
      <c r="G13" s="862">
        <v>14</v>
      </c>
      <c r="H13" s="1394">
        <v>0.48472222222222222</v>
      </c>
      <c r="I13" s="857" t="s">
        <v>226</v>
      </c>
      <c r="J13" s="858" t="s">
        <v>227</v>
      </c>
      <c r="K13" s="855" t="s">
        <v>339</v>
      </c>
      <c r="L13" s="864" t="s">
        <v>180</v>
      </c>
      <c r="M13" s="865">
        <v>20</v>
      </c>
      <c r="O13" s="914">
        <v>4</v>
      </c>
      <c r="P13" s="920" t="str">
        <f t="shared" si="1"/>
        <v>Kamei Yoshio</v>
      </c>
      <c r="Q13" s="873" t="s">
        <v>238</v>
      </c>
      <c r="R13" s="873" t="s">
        <v>239</v>
      </c>
      <c r="S13" s="920" t="s">
        <v>348</v>
      </c>
      <c r="T13" s="921" t="str">
        <f>VLOOKUP(P13,'2023年間集計'!$B$4:$D$77,3,FALSE)</f>
        <v>亀井 芳雄</v>
      </c>
      <c r="U13" s="873" t="s">
        <v>64</v>
      </c>
      <c r="V13" s="873">
        <v>9</v>
      </c>
    </row>
    <row r="14" spans="2:22" s="294" customFormat="1" ht="18" customHeight="1">
      <c r="B14" s="1439"/>
      <c r="C14" s="887" t="s">
        <v>33</v>
      </c>
      <c r="D14" s="873" t="s">
        <v>30</v>
      </c>
      <c r="E14" s="855" t="s">
        <v>339</v>
      </c>
      <c r="F14" s="873" t="s">
        <v>64</v>
      </c>
      <c r="G14" s="888">
        <v>24</v>
      </c>
      <c r="H14" s="1441"/>
      <c r="I14" s="889" t="s">
        <v>154</v>
      </c>
      <c r="J14" s="890" t="s">
        <v>155</v>
      </c>
      <c r="K14" s="891" t="s">
        <v>365</v>
      </c>
      <c r="L14" s="890" t="s">
        <v>180</v>
      </c>
      <c r="M14" s="892">
        <v>36</v>
      </c>
      <c r="O14" s="914">
        <v>4</v>
      </c>
      <c r="P14" s="920" t="str">
        <f t="shared" si="1"/>
        <v>Cho David</v>
      </c>
      <c r="Q14" s="873" t="s">
        <v>349</v>
      </c>
      <c r="R14" s="873" t="s">
        <v>146</v>
      </c>
      <c r="S14" s="877" t="s">
        <v>339</v>
      </c>
      <c r="T14" s="921" t="str">
        <f>VLOOKUP(P14,'2023年間集計'!$B$4:$D$77,3,FALSE)</f>
        <v>チョー デビッド</v>
      </c>
      <c r="U14" s="873" t="s">
        <v>64</v>
      </c>
      <c r="V14" s="864">
        <v>19</v>
      </c>
    </row>
    <row r="15" spans="2:22" s="294" customFormat="1" ht="18" customHeight="1" thickBot="1">
      <c r="B15" s="1445"/>
      <c r="C15" s="893" t="s">
        <v>171</v>
      </c>
      <c r="D15" s="894" t="s">
        <v>172</v>
      </c>
      <c r="E15" s="895" t="s">
        <v>558</v>
      </c>
      <c r="F15" s="896" t="s">
        <v>63</v>
      </c>
      <c r="G15" s="897">
        <v>27</v>
      </c>
      <c r="H15" s="1446"/>
      <c r="I15" s="559"/>
      <c r="J15" s="560"/>
      <c r="K15" s="866"/>
      <c r="L15" s="336"/>
      <c r="M15" s="883"/>
      <c r="O15" s="914">
        <v>4</v>
      </c>
      <c r="P15" s="920" t="str">
        <f t="shared" si="1"/>
        <v>Mizusawa Junko</v>
      </c>
      <c r="Q15" s="864" t="s">
        <v>24</v>
      </c>
      <c r="R15" s="864" t="s">
        <v>37</v>
      </c>
      <c r="S15" s="877" t="s">
        <v>339</v>
      </c>
      <c r="T15" s="921" t="str">
        <f>VLOOKUP(P15,'2023年間集計'!$B$4:$D$77,3,FALSE)</f>
        <v>水澤 淳子</v>
      </c>
      <c r="U15" s="864" t="s">
        <v>63</v>
      </c>
      <c r="V15" s="861">
        <v>34</v>
      </c>
    </row>
    <row r="16" spans="2:22" s="294" customFormat="1" ht="18" customHeight="1">
      <c r="B16" s="526">
        <v>4</v>
      </c>
      <c r="C16" s="341" t="s">
        <v>238</v>
      </c>
      <c r="D16" s="342" t="s">
        <v>239</v>
      </c>
      <c r="E16" s="577" t="s">
        <v>348</v>
      </c>
      <c r="F16" s="342" t="s">
        <v>64</v>
      </c>
      <c r="G16" s="344">
        <v>9</v>
      </c>
      <c r="H16" s="318">
        <v>9</v>
      </c>
      <c r="I16" s="898" t="s">
        <v>49</v>
      </c>
      <c r="J16" s="871" t="s">
        <v>50</v>
      </c>
      <c r="K16" s="872" t="s">
        <v>333</v>
      </c>
      <c r="L16" s="854" t="s">
        <v>60</v>
      </c>
      <c r="M16" s="899">
        <v>15</v>
      </c>
      <c r="O16" s="914">
        <v>5</v>
      </c>
      <c r="P16" s="920" t="str">
        <f t="shared" si="1"/>
        <v>Mizusawa Hank</v>
      </c>
      <c r="Q16" s="861" t="s">
        <v>24</v>
      </c>
      <c r="R16" s="861" t="s">
        <v>355</v>
      </c>
      <c r="S16" s="855" t="s">
        <v>356</v>
      </c>
      <c r="T16" s="921" t="str">
        <f>VLOOKUP(P16,'2023年間集計'!$B$4:$D$77,3,FALSE)</f>
        <v>水澤 秀光</v>
      </c>
      <c r="U16" s="861" t="s">
        <v>60</v>
      </c>
      <c r="V16" s="864">
        <v>13</v>
      </c>
    </row>
    <row r="17" spans="2:22" s="294" customFormat="1" ht="18" customHeight="1">
      <c r="B17" s="1417">
        <v>0.46249999999999997</v>
      </c>
      <c r="C17" s="887" t="s">
        <v>349</v>
      </c>
      <c r="D17" s="873" t="s">
        <v>146</v>
      </c>
      <c r="E17" s="877" t="s">
        <v>339</v>
      </c>
      <c r="F17" s="873" t="s">
        <v>64</v>
      </c>
      <c r="G17" s="874">
        <v>19</v>
      </c>
      <c r="H17" s="1394">
        <v>0.49027777777777781</v>
      </c>
      <c r="I17" s="887" t="s">
        <v>142</v>
      </c>
      <c r="J17" s="873" t="s">
        <v>345</v>
      </c>
      <c r="K17" s="900" t="s">
        <v>346</v>
      </c>
      <c r="L17" s="854" t="s">
        <v>60</v>
      </c>
      <c r="M17" s="865">
        <v>21</v>
      </c>
      <c r="O17" s="914">
        <v>5</v>
      </c>
      <c r="P17" s="920" t="str">
        <f t="shared" si="1"/>
        <v>Cho Danny</v>
      </c>
      <c r="Q17" s="864" t="s">
        <v>448</v>
      </c>
      <c r="R17" s="864" t="s">
        <v>166</v>
      </c>
      <c r="S17" s="855" t="s">
        <v>339</v>
      </c>
      <c r="T17" s="921" t="str">
        <f>VLOOKUP(P17,'2023年間集計'!$B$4:$D$77,3,FALSE)</f>
        <v>チョー ダニー</v>
      </c>
      <c r="U17" s="864" t="s">
        <v>63</v>
      </c>
      <c r="V17" s="922">
        <v>9</v>
      </c>
    </row>
    <row r="18" spans="2:22" s="294" customFormat="1" ht="18" customHeight="1">
      <c r="B18" s="1439"/>
      <c r="C18" s="901" t="s">
        <v>24</v>
      </c>
      <c r="D18" s="896" t="s">
        <v>37</v>
      </c>
      <c r="E18" s="902" t="s">
        <v>339</v>
      </c>
      <c r="F18" s="896" t="s">
        <v>63</v>
      </c>
      <c r="G18" s="903">
        <v>34</v>
      </c>
      <c r="H18" s="1441"/>
      <c r="I18" s="901" t="s">
        <v>25</v>
      </c>
      <c r="J18" s="896" t="s">
        <v>26</v>
      </c>
      <c r="K18" s="891" t="s">
        <v>207</v>
      </c>
      <c r="L18" s="896" t="s">
        <v>63</v>
      </c>
      <c r="M18" s="892">
        <v>36</v>
      </c>
      <c r="N18" s="26"/>
      <c r="O18" s="914">
        <v>5</v>
      </c>
      <c r="P18" s="920" t="str">
        <f t="shared" si="1"/>
        <v>Arita Yasushi</v>
      </c>
      <c r="Q18" s="876" t="s">
        <v>214</v>
      </c>
      <c r="R18" s="876" t="s">
        <v>215</v>
      </c>
      <c r="S18" s="855" t="s">
        <v>359</v>
      </c>
      <c r="T18" s="921" t="str">
        <f>VLOOKUP(P18,'2023年間集計'!$B$4:$D$77,3,FALSE)</f>
        <v>有田 靖</v>
      </c>
      <c r="U18" s="864" t="s">
        <v>60</v>
      </c>
      <c r="V18" s="861">
        <v>28</v>
      </c>
    </row>
    <row r="19" spans="2:22" s="294" customFormat="1" ht="18" customHeight="1" thickBot="1">
      <c r="B19" s="1445"/>
      <c r="C19" s="904"/>
      <c r="D19" s="905"/>
      <c r="E19" s="891"/>
      <c r="F19" s="905"/>
      <c r="G19" s="906"/>
      <c r="H19" s="1446"/>
      <c r="I19" s="559" t="s">
        <v>144</v>
      </c>
      <c r="J19" s="560" t="s">
        <v>124</v>
      </c>
      <c r="K19" s="866" t="s">
        <v>339</v>
      </c>
      <c r="L19" s="336" t="s">
        <v>60</v>
      </c>
      <c r="M19" s="883" t="s">
        <v>159</v>
      </c>
      <c r="N19" s="26"/>
      <c r="O19" s="914">
        <v>5</v>
      </c>
      <c r="P19" s="920" t="str">
        <f t="shared" si="1"/>
        <v>Saito Ikuma</v>
      </c>
      <c r="Q19" s="854" t="s">
        <v>240</v>
      </c>
      <c r="R19" s="854" t="s">
        <v>241</v>
      </c>
      <c r="S19" s="855" t="s">
        <v>126</v>
      </c>
      <c r="T19" s="921" t="str">
        <f>VLOOKUP(P19,'2023年間集計'!$B$4:$D$77,3,FALSE)</f>
        <v>齋藤 育真</v>
      </c>
      <c r="U19" s="854" t="s">
        <v>60</v>
      </c>
      <c r="V19" s="854">
        <v>33</v>
      </c>
    </row>
    <row r="20" spans="2:22" s="294" customFormat="1" ht="18" customHeight="1">
      <c r="B20" s="526">
        <v>5</v>
      </c>
      <c r="C20" s="358" t="s">
        <v>24</v>
      </c>
      <c r="D20" s="359" t="s">
        <v>355</v>
      </c>
      <c r="E20" s="867" t="s">
        <v>356</v>
      </c>
      <c r="F20" s="359" t="s">
        <v>60</v>
      </c>
      <c r="G20" s="360">
        <v>13</v>
      </c>
      <c r="H20" s="318">
        <v>10</v>
      </c>
      <c r="I20" s="341" t="s">
        <v>164</v>
      </c>
      <c r="J20" s="342" t="s">
        <v>165</v>
      </c>
      <c r="K20" s="867" t="s">
        <v>364</v>
      </c>
      <c r="L20" s="342" t="s">
        <v>60</v>
      </c>
      <c r="M20" s="907">
        <v>21</v>
      </c>
      <c r="N20" s="26"/>
      <c r="O20" s="914">
        <v>6</v>
      </c>
      <c r="P20" s="920" t="str">
        <f t="shared" si="1"/>
        <v>Yaoita Tony</v>
      </c>
      <c r="Q20" s="864" t="s">
        <v>150</v>
      </c>
      <c r="R20" s="864" t="s">
        <v>151</v>
      </c>
      <c r="S20" s="855" t="s">
        <v>131</v>
      </c>
      <c r="T20" s="921" t="str">
        <f>VLOOKUP(P20,'2023年間集計'!$B$4:$D$77,3,FALSE)</f>
        <v>矢尾板 Tony</v>
      </c>
      <c r="U20" s="864" t="s">
        <v>60</v>
      </c>
      <c r="V20" s="861">
        <v>14</v>
      </c>
    </row>
    <row r="21" spans="2:22" s="294" customFormat="1" ht="18" customHeight="1">
      <c r="B21" s="1417">
        <v>0.4680555555555555</v>
      </c>
      <c r="C21" s="863" t="s">
        <v>145</v>
      </c>
      <c r="D21" s="864" t="s">
        <v>166</v>
      </c>
      <c r="E21" s="855" t="s">
        <v>339</v>
      </c>
      <c r="F21" s="864" t="s">
        <v>63</v>
      </c>
      <c r="G21" s="908">
        <v>9</v>
      </c>
      <c r="H21" s="1394">
        <v>0.49583333333333335</v>
      </c>
      <c r="I21" s="863" t="s">
        <v>4</v>
      </c>
      <c r="J21" s="864" t="s">
        <v>5</v>
      </c>
      <c r="K21" s="855" t="s">
        <v>339</v>
      </c>
      <c r="L21" s="864" t="s">
        <v>63</v>
      </c>
      <c r="M21" s="536">
        <v>25</v>
      </c>
      <c r="N21" s="26"/>
      <c r="O21" s="914">
        <v>6</v>
      </c>
      <c r="P21" s="920" t="str">
        <f t="shared" si="1"/>
        <v>Ichisugi Morihiro</v>
      </c>
      <c r="Q21" s="858" t="s">
        <v>559</v>
      </c>
      <c r="R21" s="858" t="s">
        <v>560</v>
      </c>
      <c r="S21" s="859" t="s">
        <v>730</v>
      </c>
      <c r="T21" s="921" t="str">
        <f>VLOOKUP(P21,'2023年間集計'!$B$4:$D$77,3,FALSE)</f>
        <v>一杉 守宏</v>
      </c>
      <c r="U21" s="854" t="s">
        <v>60</v>
      </c>
      <c r="V21" s="864">
        <v>10</v>
      </c>
    </row>
    <row r="22" spans="2:22" s="294" customFormat="1" ht="18" customHeight="1">
      <c r="B22" s="1439"/>
      <c r="C22" s="875" t="s">
        <v>214</v>
      </c>
      <c r="D22" s="876" t="s">
        <v>215</v>
      </c>
      <c r="E22" s="855" t="s">
        <v>359</v>
      </c>
      <c r="F22" s="864" t="s">
        <v>60</v>
      </c>
      <c r="G22" s="862">
        <v>28</v>
      </c>
      <c r="H22" s="1441"/>
      <c r="I22" s="893" t="s">
        <v>224</v>
      </c>
      <c r="J22" s="894" t="s">
        <v>225</v>
      </c>
      <c r="K22" s="902" t="s">
        <v>339</v>
      </c>
      <c r="L22" s="896" t="s">
        <v>180</v>
      </c>
      <c r="M22" s="909">
        <v>30</v>
      </c>
      <c r="N22" s="26"/>
      <c r="O22" s="914">
        <v>6</v>
      </c>
      <c r="P22" s="920" t="str">
        <f t="shared" si="1"/>
        <v>Mori Shigetaka</v>
      </c>
      <c r="Q22" s="864" t="s">
        <v>152</v>
      </c>
      <c r="R22" s="864" t="s">
        <v>153</v>
      </c>
      <c r="S22" s="855" t="s">
        <v>129</v>
      </c>
      <c r="T22" s="921" t="str">
        <f>VLOOKUP(P22,'2023年間集計'!$B$4:$D$77,3,FALSE)</f>
        <v>森 成高</v>
      </c>
      <c r="U22" s="864" t="s">
        <v>60</v>
      </c>
      <c r="V22" s="861">
        <v>24</v>
      </c>
    </row>
    <row r="23" spans="2:22" s="294" customFormat="1" ht="18" customHeight="1" thickBot="1">
      <c r="B23" s="1440"/>
      <c r="C23" s="910" t="s">
        <v>240</v>
      </c>
      <c r="D23" s="585" t="s">
        <v>241</v>
      </c>
      <c r="E23" s="911" t="s">
        <v>126</v>
      </c>
      <c r="F23" s="585" t="s">
        <v>60</v>
      </c>
      <c r="G23" s="587">
        <v>33</v>
      </c>
      <c r="H23" s="1442"/>
      <c r="I23" s="912"/>
      <c r="J23" s="588"/>
      <c r="K23" s="589"/>
      <c r="L23" s="583"/>
      <c r="M23" s="913"/>
      <c r="N23" s="26"/>
      <c r="O23" s="914">
        <v>6</v>
      </c>
      <c r="P23" s="920" t="str">
        <f t="shared" si="1"/>
        <v>Maegawa Mike</v>
      </c>
      <c r="Q23" s="858" t="s">
        <v>228</v>
      </c>
      <c r="R23" s="858" t="s">
        <v>23</v>
      </c>
      <c r="S23" s="859" t="s">
        <v>229</v>
      </c>
      <c r="T23" s="921" t="str">
        <f>VLOOKUP(P23,'2023年間集計'!$B$4:$D$77,3,FALSE)</f>
        <v>マイク 前川</v>
      </c>
      <c r="U23" s="864" t="s">
        <v>180</v>
      </c>
      <c r="V23" s="861">
        <v>36</v>
      </c>
    </row>
    <row r="24" spans="2:22" s="294" customFormat="1" ht="18" customHeight="1" thickTop="1">
      <c r="B24" s="380"/>
      <c r="C24" s="381"/>
      <c r="D24" s="381"/>
      <c r="E24" s="381"/>
      <c r="F24" s="382"/>
      <c r="G24" s="382"/>
      <c r="H24" s="380"/>
      <c r="I24" s="591"/>
      <c r="J24" s="383"/>
      <c r="K24" s="383"/>
      <c r="L24" s="23"/>
      <c r="M24" s="23"/>
      <c r="N24" s="26"/>
      <c r="O24" s="914">
        <v>7</v>
      </c>
      <c r="P24" s="920" t="str">
        <f t="shared" si="1"/>
        <v>Ichikawa Yoji</v>
      </c>
      <c r="Q24" s="871" t="s">
        <v>0</v>
      </c>
      <c r="R24" s="871" t="s">
        <v>1</v>
      </c>
      <c r="S24" s="855" t="s">
        <v>339</v>
      </c>
      <c r="T24" s="921" t="str">
        <f>VLOOKUP(P24,'2023年間集計'!$B$4:$D$77,3,FALSE)</f>
        <v>市川 洋治</v>
      </c>
      <c r="U24" s="854" t="s">
        <v>60</v>
      </c>
      <c r="V24" s="923">
        <v>26.879999999999995</v>
      </c>
    </row>
    <row r="25" spans="2:22" ht="18" customHeight="1">
      <c r="B25" s="389" t="s">
        <v>562</v>
      </c>
      <c r="C25" s="389"/>
      <c r="D25" s="389"/>
      <c r="E25" s="389"/>
      <c r="F25" s="390"/>
      <c r="G25" s="390"/>
      <c r="H25" s="386"/>
      <c r="I25" s="386"/>
      <c r="J25" s="387"/>
      <c r="K25" s="387"/>
      <c r="L25" s="388"/>
      <c r="M25" s="388"/>
      <c r="N25" s="388"/>
      <c r="O25" s="914">
        <v>7</v>
      </c>
      <c r="P25" s="920" t="str">
        <f t="shared" si="1"/>
        <v>Kokubo Takahiro</v>
      </c>
      <c r="Q25" s="854" t="s">
        <v>181</v>
      </c>
      <c r="R25" s="854" t="s">
        <v>182</v>
      </c>
      <c r="S25" s="855" t="s">
        <v>339</v>
      </c>
      <c r="T25" s="921" t="str">
        <f>VLOOKUP(P25,'2023年間集計'!$B$4:$D$77,3,FALSE)</f>
        <v>小久保 隆啓</v>
      </c>
      <c r="U25" s="854" t="s">
        <v>60</v>
      </c>
      <c r="V25" s="864">
        <v>25</v>
      </c>
    </row>
    <row r="26" spans="2:22" ht="18" customHeight="1">
      <c r="B26" s="389" t="s">
        <v>563</v>
      </c>
      <c r="C26" s="389"/>
      <c r="D26" s="389"/>
      <c r="E26" s="389"/>
      <c r="F26" s="390"/>
      <c r="G26" s="390"/>
      <c r="H26" s="386"/>
      <c r="I26" s="386"/>
      <c r="J26" s="387"/>
      <c r="K26" s="387"/>
      <c r="L26" s="388"/>
      <c r="M26" s="388"/>
      <c r="N26" s="388"/>
      <c r="O26" s="914">
        <v>7</v>
      </c>
      <c r="P26" s="920" t="str">
        <f t="shared" si="1"/>
        <v>Yoshioka Hiroko</v>
      </c>
      <c r="Q26" s="876" t="s">
        <v>114</v>
      </c>
      <c r="R26" s="876" t="s">
        <v>113</v>
      </c>
      <c r="S26" s="877" t="s">
        <v>339</v>
      </c>
      <c r="T26" s="921" t="str">
        <f>VLOOKUP(P26,'2023年間集計'!$B$4:$D$77,3,FALSE)</f>
        <v>吉岡 裕子 Ahn</v>
      </c>
      <c r="U26" s="864" t="s">
        <v>63</v>
      </c>
      <c r="V26" s="861">
        <v>36</v>
      </c>
    </row>
    <row r="27" spans="2:22" ht="18" customHeight="1">
      <c r="B27" s="389" t="s">
        <v>734</v>
      </c>
      <c r="C27" s="389"/>
      <c r="D27" s="389"/>
      <c r="E27" s="389"/>
      <c r="F27" s="390"/>
      <c r="G27" s="390"/>
      <c r="H27" s="386"/>
      <c r="I27" s="386"/>
      <c r="J27" s="387"/>
      <c r="K27" s="387"/>
      <c r="L27" s="388"/>
      <c r="M27" s="388"/>
      <c r="N27" s="388"/>
      <c r="O27" s="914">
        <v>7</v>
      </c>
      <c r="P27" s="920" t="str">
        <f t="shared" si="1"/>
        <v>Minamimoto Yuki</v>
      </c>
      <c r="Q27" s="876" t="s">
        <v>340</v>
      </c>
      <c r="R27" s="876" t="s">
        <v>341</v>
      </c>
      <c r="S27" s="877" t="s">
        <v>342</v>
      </c>
      <c r="T27" s="921" t="str">
        <f>VLOOKUP(P27,'2023年間集計'!$B$4:$D$77,3,FALSE)</f>
        <v>南本 祐樹</v>
      </c>
      <c r="U27" s="864" t="s">
        <v>60</v>
      </c>
      <c r="V27" s="861" t="s">
        <v>179</v>
      </c>
    </row>
    <row r="28" spans="2:22" ht="18" customHeight="1">
      <c r="B28" s="389" t="s">
        <v>370</v>
      </c>
      <c r="C28" s="387"/>
      <c r="D28" s="387"/>
      <c r="E28" s="387"/>
      <c r="F28" s="386"/>
      <c r="G28" s="391"/>
      <c r="H28" s="392"/>
      <c r="I28" s="386"/>
      <c r="J28" s="387"/>
      <c r="K28" s="387"/>
      <c r="L28" s="388"/>
      <c r="M28" s="388"/>
      <c r="N28" s="388"/>
      <c r="O28" s="914">
        <v>8</v>
      </c>
      <c r="P28" s="920" t="str">
        <f t="shared" si="1"/>
        <v>Morioka Yasuhiro</v>
      </c>
      <c r="Q28" s="873" t="s">
        <v>2</v>
      </c>
      <c r="R28" s="873" t="s">
        <v>3</v>
      </c>
      <c r="S28" s="855" t="s">
        <v>339</v>
      </c>
      <c r="T28" s="921" t="str">
        <f>VLOOKUP(P28,'2023年間集計'!$B$4:$D$77,3,FALSE)</f>
        <v>森岡 保弘</v>
      </c>
      <c r="U28" s="873" t="s">
        <v>64</v>
      </c>
      <c r="V28" s="854">
        <v>8</v>
      </c>
    </row>
    <row r="29" spans="2:22" ht="18" customHeight="1">
      <c r="B29" s="389" t="s">
        <v>565</v>
      </c>
      <c r="C29" s="387"/>
      <c r="D29" s="387"/>
      <c r="E29" s="387"/>
      <c r="F29" s="386"/>
      <c r="G29" s="391"/>
      <c r="H29" s="386"/>
      <c r="I29" s="386"/>
      <c r="J29" s="387"/>
      <c r="K29" s="387"/>
      <c r="L29" s="388"/>
      <c r="M29" s="388"/>
      <c r="N29" s="388"/>
      <c r="O29" s="914">
        <v>8</v>
      </c>
      <c r="P29" s="920" t="str">
        <f t="shared" si="1"/>
        <v>Kuwata Akira</v>
      </c>
      <c r="Q29" s="858" t="s">
        <v>226</v>
      </c>
      <c r="R29" s="858" t="s">
        <v>227</v>
      </c>
      <c r="S29" s="855" t="s">
        <v>339</v>
      </c>
      <c r="T29" s="921" t="str">
        <f>VLOOKUP(P29,'2023年間集計'!$B$4:$D$77,3,FALSE)</f>
        <v>桑田 晃</v>
      </c>
      <c r="U29" s="864" t="s">
        <v>180</v>
      </c>
      <c r="V29" s="861">
        <v>20</v>
      </c>
    </row>
    <row r="30" spans="2:22" ht="18" customHeight="1">
      <c r="B30" s="387" t="s">
        <v>372</v>
      </c>
      <c r="C30" s="387"/>
      <c r="D30" s="387"/>
      <c r="E30" s="387"/>
      <c r="F30" s="386"/>
      <c r="G30" s="391"/>
      <c r="H30" s="386"/>
      <c r="I30" s="386"/>
      <c r="J30" s="387"/>
      <c r="K30" s="387"/>
      <c r="L30" s="388"/>
      <c r="M30" s="388"/>
      <c r="N30" s="388"/>
      <c r="O30" s="914">
        <v>8</v>
      </c>
      <c r="P30" s="920" t="str">
        <f t="shared" si="1"/>
        <v>Hori Masahiro</v>
      </c>
      <c r="Q30" s="861" t="s">
        <v>154</v>
      </c>
      <c r="R30" s="861" t="s">
        <v>155</v>
      </c>
      <c r="S30" s="855" t="s">
        <v>365</v>
      </c>
      <c r="T30" s="921" t="str">
        <f>VLOOKUP(P30,'2023年間集計'!$B$4:$D$77,3,FALSE)</f>
        <v>堀 雅博</v>
      </c>
      <c r="U30" s="861" t="s">
        <v>180</v>
      </c>
      <c r="V30" s="854">
        <v>36</v>
      </c>
    </row>
    <row r="31" spans="2:22" ht="18" customHeight="1">
      <c r="B31" s="387" t="s">
        <v>735</v>
      </c>
      <c r="C31" s="387"/>
      <c r="D31" s="387"/>
      <c r="E31" s="387"/>
      <c r="F31" s="386"/>
      <c r="G31" s="391"/>
      <c r="H31" s="386"/>
      <c r="I31" s="386"/>
      <c r="J31" s="393"/>
      <c r="K31" s="393"/>
      <c r="N31" s="394"/>
      <c r="O31" s="914">
        <v>9</v>
      </c>
      <c r="P31" s="920" t="str">
        <f t="shared" si="1"/>
        <v>Kato Seiya</v>
      </c>
      <c r="Q31" s="871" t="s">
        <v>49</v>
      </c>
      <c r="R31" s="871" t="s">
        <v>50</v>
      </c>
      <c r="S31" s="872" t="s">
        <v>333</v>
      </c>
      <c r="T31" s="921" t="str">
        <f>VLOOKUP(P31,'2023年間集計'!$B$4:$D$77,3,FALSE)</f>
        <v>加藤 清也</v>
      </c>
      <c r="U31" s="854" t="s">
        <v>60</v>
      </c>
      <c r="V31" s="873">
        <v>15</v>
      </c>
    </row>
    <row r="32" spans="2:22" ht="18" customHeight="1">
      <c r="B32" s="387" t="s">
        <v>736</v>
      </c>
      <c r="C32" s="387"/>
      <c r="D32" s="387"/>
      <c r="E32" s="387"/>
      <c r="F32" s="386"/>
      <c r="G32" s="391"/>
      <c r="H32" s="386"/>
      <c r="I32" s="386"/>
      <c r="J32" s="393"/>
      <c r="K32" s="393"/>
      <c r="N32" s="388"/>
      <c r="O32" s="914">
        <v>9</v>
      </c>
      <c r="P32" s="920" t="str">
        <f t="shared" si="1"/>
        <v>Sato Junichi</v>
      </c>
      <c r="Q32" s="873" t="s">
        <v>142</v>
      </c>
      <c r="R32" s="873" t="s">
        <v>345</v>
      </c>
      <c r="S32" s="900" t="s">
        <v>346</v>
      </c>
      <c r="T32" s="921" t="str">
        <f>VLOOKUP(P32,'2023年間集計'!$B$4:$D$77,3,FALSE)</f>
        <v>佐藤 潤一</v>
      </c>
      <c r="U32" s="854" t="s">
        <v>60</v>
      </c>
      <c r="V32" s="861">
        <v>21</v>
      </c>
    </row>
    <row r="33" spans="2:22" ht="18" customHeight="1">
      <c r="B33" s="387" t="s">
        <v>375</v>
      </c>
      <c r="C33" s="387"/>
      <c r="D33" s="387"/>
      <c r="E33" s="387"/>
      <c r="F33" s="386"/>
      <c r="G33" s="391"/>
      <c r="H33" s="386"/>
      <c r="I33" s="386"/>
      <c r="J33" s="387"/>
      <c r="K33" s="387"/>
      <c r="L33" s="388"/>
      <c r="M33" s="388"/>
      <c r="N33" s="265"/>
      <c r="O33" s="914">
        <v>9</v>
      </c>
      <c r="P33" s="920" t="str">
        <f t="shared" si="1"/>
        <v>Sugawa Masako</v>
      </c>
      <c r="Q33" s="864" t="s">
        <v>25</v>
      </c>
      <c r="R33" s="864" t="s">
        <v>26</v>
      </c>
      <c r="S33" s="855" t="s">
        <v>207</v>
      </c>
      <c r="T33" s="921" t="str">
        <f>VLOOKUP(P33,'2023年間集計'!$B$4:$D$77,3,FALSE)</f>
        <v>須川 雅子</v>
      </c>
      <c r="U33" s="864" t="s">
        <v>63</v>
      </c>
      <c r="V33" s="854">
        <v>36</v>
      </c>
    </row>
    <row r="34" spans="2:22" ht="18" customHeight="1">
      <c r="B34" s="387" t="s">
        <v>568</v>
      </c>
      <c r="C34" s="387"/>
      <c r="D34" s="387"/>
      <c r="E34" s="387"/>
      <c r="F34" s="386"/>
      <c r="G34" s="391"/>
      <c r="H34" s="386"/>
      <c r="I34" s="386"/>
      <c r="J34" s="387"/>
      <c r="K34" s="387"/>
      <c r="L34" s="388"/>
      <c r="M34" s="388"/>
      <c r="N34" s="265"/>
      <c r="O34" s="914">
        <v>10</v>
      </c>
      <c r="P34" s="920" t="str">
        <f t="shared" si="1"/>
        <v>Yamaguchi Taichi</v>
      </c>
      <c r="Q34" s="873" t="s">
        <v>164</v>
      </c>
      <c r="R34" s="873" t="s">
        <v>165</v>
      </c>
      <c r="S34" s="855" t="s">
        <v>364</v>
      </c>
      <c r="T34" s="921" t="str">
        <f>VLOOKUP(P34,'2023年間集計'!$B$4:$D$77,3,FALSE)</f>
        <v>山口 太一</v>
      </c>
      <c r="U34" s="873" t="s">
        <v>60</v>
      </c>
      <c r="V34" s="864">
        <v>21</v>
      </c>
    </row>
    <row r="35" spans="2:22" ht="18" customHeight="1">
      <c r="B35" s="387" t="s">
        <v>569</v>
      </c>
      <c r="C35" s="387"/>
      <c r="D35" s="387"/>
      <c r="E35" s="387"/>
      <c r="F35" s="386"/>
      <c r="G35" s="391"/>
      <c r="H35" s="386"/>
      <c r="I35" s="386"/>
      <c r="J35" s="387"/>
      <c r="K35" s="387"/>
      <c r="L35" s="388"/>
      <c r="M35" s="388"/>
      <c r="N35" s="265"/>
      <c r="O35" s="914">
        <v>10</v>
      </c>
      <c r="P35" s="920" t="str">
        <f t="shared" si="1"/>
        <v>Nagai Candy</v>
      </c>
      <c r="Q35" s="864" t="s">
        <v>4</v>
      </c>
      <c r="R35" s="864" t="s">
        <v>5</v>
      </c>
      <c r="S35" s="855" t="s">
        <v>339</v>
      </c>
      <c r="T35" s="921" t="str">
        <f>VLOOKUP(P35,'2023年間集計'!$B$4:$D$77,3,FALSE)</f>
        <v>Candy 長井</v>
      </c>
      <c r="U35" s="864" t="s">
        <v>63</v>
      </c>
      <c r="V35" s="854">
        <v>25</v>
      </c>
    </row>
    <row r="36" spans="2:22" ht="18" customHeight="1">
      <c r="B36" s="387" t="s">
        <v>377</v>
      </c>
      <c r="C36" s="387"/>
      <c r="D36" s="387"/>
      <c r="E36" s="387"/>
      <c r="F36" s="386"/>
      <c r="G36" s="391"/>
      <c r="H36" s="386"/>
      <c r="I36" s="386"/>
      <c r="J36" s="387"/>
      <c r="K36" s="387"/>
      <c r="L36" s="388"/>
      <c r="M36" s="388"/>
      <c r="N36" s="265"/>
      <c r="O36" s="914">
        <v>10</v>
      </c>
      <c r="P36" s="920" t="str">
        <f t="shared" si="1"/>
        <v>Yamanami Masanori</v>
      </c>
      <c r="Q36" s="858" t="s">
        <v>224</v>
      </c>
      <c r="R36" s="858" t="s">
        <v>225</v>
      </c>
      <c r="S36" s="877" t="s">
        <v>339</v>
      </c>
      <c r="T36" s="921" t="str">
        <f>VLOOKUP(P36,'2023年間集計'!$B$4:$D$77,3,FALSE)</f>
        <v>山並 正憲</v>
      </c>
      <c r="U36" s="864" t="s">
        <v>180</v>
      </c>
      <c r="V36" s="861">
        <v>30</v>
      </c>
    </row>
    <row r="37" spans="2:22" ht="18" customHeight="1">
      <c r="B37" s="387" t="s">
        <v>378</v>
      </c>
      <c r="C37" s="387"/>
      <c r="D37" s="387"/>
      <c r="E37" s="387"/>
      <c r="F37" s="386"/>
      <c r="G37" s="391"/>
      <c r="H37" s="386"/>
      <c r="I37" s="386"/>
      <c r="J37" s="387"/>
      <c r="K37" s="387"/>
      <c r="L37" s="388"/>
      <c r="M37" s="388"/>
    </row>
    <row r="38" spans="2:22" ht="18" customHeight="1">
      <c r="B38" s="387" t="s">
        <v>379</v>
      </c>
      <c r="C38" s="387"/>
      <c r="D38" s="387"/>
      <c r="E38" s="387"/>
      <c r="F38" s="386"/>
      <c r="G38" s="391"/>
      <c r="H38" s="386"/>
      <c r="I38" s="386"/>
      <c r="J38" s="387"/>
      <c r="K38" s="387"/>
      <c r="L38" s="388"/>
      <c r="M38" s="388"/>
    </row>
    <row r="39" spans="2:22" ht="18" customHeight="1">
      <c r="B39" s="387" t="s">
        <v>380</v>
      </c>
      <c r="C39" s="387"/>
      <c r="D39" s="387"/>
      <c r="E39" s="387"/>
      <c r="F39" s="386"/>
      <c r="G39" s="391"/>
      <c r="H39" s="386"/>
      <c r="I39" s="386"/>
      <c r="J39" s="393"/>
      <c r="K39" s="393"/>
    </row>
    <row r="40" spans="2:22" ht="18" customHeight="1">
      <c r="B40" s="387" t="s">
        <v>381</v>
      </c>
      <c r="C40" s="387"/>
      <c r="D40" s="387"/>
      <c r="E40" s="387"/>
      <c r="F40" s="386"/>
      <c r="G40" s="391"/>
      <c r="H40" s="386"/>
      <c r="I40" s="396"/>
      <c r="J40" s="393"/>
      <c r="K40" s="393"/>
      <c r="N40" s="265"/>
    </row>
    <row r="41" spans="2:22" ht="18" customHeight="1">
      <c r="B41" s="397" t="s">
        <v>737</v>
      </c>
      <c r="C41" s="387"/>
      <c r="D41" s="387"/>
      <c r="E41" s="387"/>
      <c r="F41" s="386"/>
      <c r="G41" s="391"/>
      <c r="H41" s="386"/>
      <c r="I41" s="396"/>
      <c r="J41" s="393"/>
      <c r="K41" s="393"/>
      <c r="N41" s="265"/>
    </row>
    <row r="42" spans="2:22" ht="18" customHeight="1">
      <c r="B42" s="393" t="s">
        <v>571</v>
      </c>
      <c r="C42" s="393"/>
      <c r="D42" s="393"/>
      <c r="E42" s="393"/>
      <c r="F42" s="396"/>
      <c r="G42" s="592"/>
      <c r="H42" s="396"/>
      <c r="I42" s="396"/>
      <c r="J42" s="393"/>
      <c r="K42" s="393"/>
      <c r="N42" s="265"/>
    </row>
    <row r="43" spans="2:22" ht="17.25" customHeight="1">
      <c r="B43" s="393"/>
      <c r="O43" s="914"/>
      <c r="P43" s="920" t="str">
        <f t="shared" si="0"/>
        <v xml:space="preserve"> </v>
      </c>
      <c r="Q43" s="925"/>
      <c r="R43" s="925"/>
      <c r="S43" s="926"/>
      <c r="T43" s="921"/>
      <c r="U43" s="864"/>
      <c r="V43" s="861"/>
    </row>
    <row r="44" spans="2:22" ht="17.25" customHeight="1">
      <c r="B44" s="393"/>
    </row>
    <row r="45" spans="2:22" ht="17.25" customHeight="1">
      <c r="B45" s="393"/>
      <c r="O45" s="270" t="s">
        <v>457</v>
      </c>
    </row>
    <row r="46" spans="2:22" ht="17.25" customHeight="1">
      <c r="B46" s="393"/>
      <c r="O46" s="914">
        <v>1</v>
      </c>
      <c r="P46" s="920" t="str">
        <f>Q46&amp;" "&amp;R46</f>
        <v>Sato Yasuro</v>
      </c>
      <c r="Q46" s="861" t="s">
        <v>142</v>
      </c>
      <c r="R46" s="861" t="s">
        <v>143</v>
      </c>
      <c r="S46" s="855" t="s">
        <v>353</v>
      </c>
      <c r="T46" s="921" t="str">
        <f>VLOOKUP(P46,'2023年間集計'!$B$4:$D$77,3,FALSE)</f>
        <v>佐藤 安郎</v>
      </c>
      <c r="U46" s="861" t="s">
        <v>60</v>
      </c>
      <c r="V46" s="861" t="s">
        <v>159</v>
      </c>
    </row>
    <row r="47" spans="2:22" ht="17.25" customHeight="1">
      <c r="O47" s="914">
        <v>1</v>
      </c>
      <c r="P47" s="920" t="str">
        <f>Q47&amp;" "&amp;R47</f>
        <v>Kawabata Toshio</v>
      </c>
      <c r="Q47" s="861" t="s">
        <v>731</v>
      </c>
      <c r="R47" s="861" t="s">
        <v>732</v>
      </c>
      <c r="S47" s="855" t="s">
        <v>733</v>
      </c>
      <c r="T47" s="921" t="str">
        <f>VLOOKUP(P47,'2023年間集計'!$B$4:$D$77,3,FALSE)</f>
        <v>川畑 寿夫</v>
      </c>
      <c r="U47" s="864" t="s">
        <v>60</v>
      </c>
      <c r="V47" s="861" t="s">
        <v>159</v>
      </c>
    </row>
    <row r="48" spans="2:22" ht="17.25" customHeight="1">
      <c r="O48" s="914">
        <v>2</v>
      </c>
      <c r="P48" s="920" t="str">
        <f>Q48&amp;" "&amp;R48</f>
        <v>Umemoto Ryosuke</v>
      </c>
      <c r="Q48" s="858" t="s">
        <v>556</v>
      </c>
      <c r="R48" s="858" t="s">
        <v>557</v>
      </c>
      <c r="S48" s="877" t="s">
        <v>339</v>
      </c>
      <c r="T48" s="921" t="str">
        <f>VLOOKUP(P48,'2023年間集計'!$B$4:$D$77,3,FALSE)</f>
        <v>梅本 良輔</v>
      </c>
      <c r="U48" s="854" t="s">
        <v>60</v>
      </c>
      <c r="V48" s="861" t="s">
        <v>159</v>
      </c>
    </row>
    <row r="49" spans="15:22" ht="17.25" customHeight="1">
      <c r="O49" s="810">
        <v>9</v>
      </c>
      <c r="P49" s="920" t="str">
        <f>Q49&amp;" "&amp;R49</f>
        <v>Maehata Harutoshi</v>
      </c>
      <c r="Q49" s="924" t="s">
        <v>144</v>
      </c>
      <c r="R49" s="924" t="s">
        <v>124</v>
      </c>
      <c r="S49" s="855" t="s">
        <v>339</v>
      </c>
      <c r="T49" s="921" t="str">
        <f>VLOOKUP(P49,'2023年間集計'!$B$4:$D$77,3,FALSE)</f>
        <v>前畑 治敏</v>
      </c>
      <c r="U49" s="854" t="s">
        <v>60</v>
      </c>
      <c r="V49" s="765" t="s">
        <v>159</v>
      </c>
    </row>
    <row r="50" spans="15:22">
      <c r="O50" s="270" t="s">
        <v>698</v>
      </c>
    </row>
    <row r="52" spans="15:22" ht="23">
      <c r="O52" s="810">
        <v>1</v>
      </c>
    </row>
    <row r="53" spans="15:22" ht="23">
      <c r="O53" s="810">
        <v>1</v>
      </c>
    </row>
    <row r="54" spans="15:22" ht="23">
      <c r="O54" s="810">
        <v>1</v>
      </c>
    </row>
    <row r="55" spans="15:22" ht="23">
      <c r="O55" s="810">
        <v>1</v>
      </c>
    </row>
    <row r="56" spans="15:22" ht="23">
      <c r="O56" s="810">
        <v>2</v>
      </c>
    </row>
    <row r="57" spans="15:22" ht="23">
      <c r="O57" s="810">
        <v>2</v>
      </c>
    </row>
    <row r="58" spans="15:22" ht="23">
      <c r="O58" s="810">
        <v>2</v>
      </c>
    </row>
    <row r="59" spans="15:22" ht="23">
      <c r="O59" s="810">
        <v>2</v>
      </c>
    </row>
    <row r="60" spans="15:22" ht="23">
      <c r="O60" s="810">
        <v>3</v>
      </c>
    </row>
    <row r="61" spans="15:22" ht="23">
      <c r="O61" s="810">
        <v>3</v>
      </c>
    </row>
    <row r="62" spans="15:22" ht="23">
      <c r="O62" s="810">
        <v>3</v>
      </c>
    </row>
    <row r="63" spans="15:22" ht="23">
      <c r="O63" s="810">
        <v>3</v>
      </c>
    </row>
    <row r="64" spans="15:22" ht="23">
      <c r="O64" s="810">
        <v>4</v>
      </c>
    </row>
    <row r="65" spans="15:15" ht="23">
      <c r="O65" s="810">
        <v>4</v>
      </c>
    </row>
    <row r="66" spans="15:15" ht="23">
      <c r="O66" s="810">
        <v>4</v>
      </c>
    </row>
    <row r="67" spans="15:15" ht="23">
      <c r="O67" s="810">
        <v>4</v>
      </c>
    </row>
    <row r="68" spans="15:15" ht="23">
      <c r="O68" s="810">
        <v>5</v>
      </c>
    </row>
    <row r="69" spans="15:15" ht="23">
      <c r="O69" s="810">
        <v>5</v>
      </c>
    </row>
    <row r="70" spans="15:15" ht="23">
      <c r="O70" s="810">
        <v>5</v>
      </c>
    </row>
    <row r="71" spans="15:15" ht="23">
      <c r="O71" s="810">
        <v>5</v>
      </c>
    </row>
    <row r="72" spans="15:15" ht="23">
      <c r="O72" s="810">
        <v>6</v>
      </c>
    </row>
    <row r="73" spans="15:15" ht="23">
      <c r="O73" s="810">
        <v>6</v>
      </c>
    </row>
    <row r="74" spans="15:15" ht="23">
      <c r="O74" s="810">
        <v>6</v>
      </c>
    </row>
    <row r="75" spans="15:15" ht="23">
      <c r="O75" s="810">
        <v>6</v>
      </c>
    </row>
    <row r="76" spans="15:15" ht="23">
      <c r="O76" s="810">
        <v>7</v>
      </c>
    </row>
    <row r="77" spans="15:15" ht="23">
      <c r="O77" s="810">
        <v>7</v>
      </c>
    </row>
    <row r="78" spans="15:15" ht="23">
      <c r="O78" s="810">
        <v>7</v>
      </c>
    </row>
    <row r="79" spans="15:15" ht="23">
      <c r="O79" s="810">
        <v>7</v>
      </c>
    </row>
    <row r="80" spans="15:15" ht="23">
      <c r="O80" s="810">
        <v>8</v>
      </c>
    </row>
    <row r="81" spans="15:15" ht="23">
      <c r="O81" s="810">
        <v>8</v>
      </c>
    </row>
    <row r="82" spans="15:15" ht="23">
      <c r="O82" s="810">
        <v>8</v>
      </c>
    </row>
    <row r="83" spans="15:15" ht="23">
      <c r="O83" s="810">
        <v>8</v>
      </c>
    </row>
    <row r="84" spans="15:15" ht="23">
      <c r="O84" s="810">
        <v>9</v>
      </c>
    </row>
    <row r="85" spans="15:15" ht="23">
      <c r="O85" s="810">
        <v>9</v>
      </c>
    </row>
    <row r="86" spans="15:15" ht="23">
      <c r="O86" s="810">
        <v>9</v>
      </c>
    </row>
    <row r="87" spans="15:15" ht="23">
      <c r="O87" s="810">
        <v>9</v>
      </c>
    </row>
    <row r="88" spans="15:15" ht="23">
      <c r="O88" s="914">
        <v>10</v>
      </c>
    </row>
    <row r="89" spans="15:15" ht="23">
      <c r="O89" s="914">
        <v>10</v>
      </c>
    </row>
    <row r="90" spans="15:15" ht="23">
      <c r="O90" s="914">
        <v>10</v>
      </c>
    </row>
    <row r="91" spans="15:15" ht="23">
      <c r="O91" s="914">
        <v>10</v>
      </c>
    </row>
  </sheetData>
  <mergeCells count="15">
    <mergeCell ref="B5:B7"/>
    <mergeCell ref="H5:H7"/>
    <mergeCell ref="L1:M1"/>
    <mergeCell ref="B2:G2"/>
    <mergeCell ref="H2:M2"/>
    <mergeCell ref="C3:D3"/>
    <mergeCell ref="I3:J3"/>
    <mergeCell ref="B21:B23"/>
    <mergeCell ref="H21:H23"/>
    <mergeCell ref="B9:B11"/>
    <mergeCell ref="H9:H11"/>
    <mergeCell ref="B13:B15"/>
    <mergeCell ref="H13:H15"/>
    <mergeCell ref="B17:B19"/>
    <mergeCell ref="H17:H19"/>
  </mergeCells>
  <phoneticPr fontId="61"/>
  <pageMargins left="0.51181102362204722" right="0.23622047244094491" top="0.23622047244094491" bottom="0.23622047244094491" header="0.31496062992125984" footer="0.31496062992125984"/>
  <pageSetup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DA1D-BD77-4E20-9E15-0273B2886544}">
  <sheetPr>
    <pageSetUpPr fitToPage="1"/>
  </sheetPr>
  <dimension ref="A1:AJ114"/>
  <sheetViews>
    <sheetView zoomScale="69" zoomScaleNormal="70" workbookViewId="0">
      <selection activeCell="T8" sqref="T8"/>
    </sheetView>
  </sheetViews>
  <sheetFormatPr defaultColWidth="9.08984375" defaultRowHeight="14"/>
  <cols>
    <col min="1" max="1" width="3.90625" style="10" customWidth="1"/>
    <col min="2" max="2" width="12.81640625" style="10" customWidth="1"/>
    <col min="3" max="3" width="8.6328125" style="17" bestFit="1" customWidth="1"/>
    <col min="4" max="4" width="21.08984375" style="17" hidden="1" customWidth="1"/>
    <col min="5" max="5" width="19.7265625" style="10" customWidth="1"/>
    <col min="6" max="6" width="21.26953125" style="10" customWidth="1"/>
    <col min="7" max="7" width="39.90625" style="10" customWidth="1"/>
    <col min="8" max="8" width="20.453125" style="10" customWidth="1"/>
    <col min="9" max="9" width="7.08984375" style="8" customWidth="1"/>
    <col min="10" max="10" width="8.08984375" style="8" customWidth="1"/>
    <col min="11" max="11" width="7.6328125" style="8" customWidth="1"/>
    <col min="12" max="12" width="7.6328125" style="20" customWidth="1"/>
    <col min="13" max="14" width="7.6328125" style="10" customWidth="1"/>
    <col min="15" max="15" width="8.08984375" style="8" hidden="1" customWidth="1"/>
    <col min="16" max="16" width="12.08984375" style="8" bestFit="1" customWidth="1"/>
    <col min="17" max="17" width="10.1796875" style="10" bestFit="1" customWidth="1"/>
    <col min="18" max="22" width="10" style="8" customWidth="1"/>
    <col min="23" max="23" width="9.90625" style="8" bestFit="1" customWidth="1"/>
    <col min="24" max="24" width="5.1796875" style="8" customWidth="1"/>
    <col min="25" max="25" width="13.7265625" style="10" customWidth="1"/>
    <col min="26" max="26" width="13" style="10" customWidth="1"/>
    <col min="27" max="27" width="73" style="10" customWidth="1"/>
    <col min="28" max="28" width="24.54296875" style="10" hidden="1" customWidth="1"/>
    <col min="29" max="29" width="21.453125" style="10" customWidth="1"/>
    <col min="30" max="30" width="26.54296875" style="10" hidden="1" customWidth="1"/>
    <col min="31" max="34" width="9.1796875" style="10" bestFit="1" customWidth="1"/>
    <col min="35" max="35" width="12.90625" style="10" bestFit="1" customWidth="1"/>
    <col min="36" max="16384" width="9.08984375" style="10"/>
  </cols>
  <sheetData>
    <row r="1" spans="1:35" ht="21">
      <c r="A1" s="192" t="s">
        <v>236</v>
      </c>
      <c r="B1" s="25"/>
      <c r="E1" s="13"/>
      <c r="F1" s="13"/>
      <c r="G1" s="13"/>
      <c r="H1" s="13"/>
      <c r="Y1" s="1106" t="s">
        <v>300</v>
      </c>
      <c r="Z1" s="1107"/>
      <c r="AA1" s="1107"/>
      <c r="AB1" s="1107"/>
      <c r="AC1" s="1107"/>
    </row>
    <row r="2" spans="1:35" ht="32.25" customHeight="1">
      <c r="A2" s="173" t="s">
        <v>188</v>
      </c>
      <c r="B2" s="174" t="s">
        <v>18</v>
      </c>
      <c r="C2" s="175" t="s">
        <v>196</v>
      </c>
      <c r="D2" s="1060" t="s">
        <v>806</v>
      </c>
      <c r="E2" s="173" t="s">
        <v>28</v>
      </c>
      <c r="F2" s="173" t="s">
        <v>29</v>
      </c>
      <c r="G2" s="173" t="s">
        <v>17</v>
      </c>
      <c r="H2" s="932" t="s">
        <v>805</v>
      </c>
      <c r="I2" s="173" t="s">
        <v>68</v>
      </c>
      <c r="J2" s="173" t="s">
        <v>69</v>
      </c>
      <c r="K2" s="173" t="s">
        <v>19</v>
      </c>
      <c r="L2" s="173" t="s">
        <v>20</v>
      </c>
      <c r="M2" s="173" t="s">
        <v>21</v>
      </c>
      <c r="N2" s="173" t="s">
        <v>22</v>
      </c>
      <c r="O2" s="176" t="s">
        <v>70</v>
      </c>
      <c r="P2" s="177" t="s">
        <v>55</v>
      </c>
      <c r="Q2" s="177" t="s">
        <v>189</v>
      </c>
      <c r="R2" s="177" t="s">
        <v>190</v>
      </c>
      <c r="S2" s="177" t="s">
        <v>191</v>
      </c>
      <c r="T2" s="179" t="s">
        <v>218</v>
      </c>
      <c r="U2" s="178" t="s">
        <v>186</v>
      </c>
      <c r="V2" s="177" t="s">
        <v>195</v>
      </c>
      <c r="W2" s="175" t="s">
        <v>197</v>
      </c>
      <c r="X2" s="29"/>
      <c r="Y2" s="1108" t="s">
        <v>73</v>
      </c>
      <c r="Z2" s="1108" t="s">
        <v>74</v>
      </c>
      <c r="AA2" s="1108" t="s">
        <v>315</v>
      </c>
      <c r="AB2" s="1108" t="s">
        <v>198</v>
      </c>
      <c r="AC2" s="1109" t="s">
        <v>85</v>
      </c>
      <c r="AD2" s="946"/>
      <c r="AE2" s="946" t="s">
        <v>95</v>
      </c>
      <c r="AF2" s="946" t="s">
        <v>96</v>
      </c>
      <c r="AG2" s="946" t="s">
        <v>97</v>
      </c>
      <c r="AH2" s="946" t="s">
        <v>71</v>
      </c>
      <c r="AI2" s="946" t="s">
        <v>98</v>
      </c>
    </row>
    <row r="3" spans="1:35" ht="21" customHeight="1">
      <c r="A3" s="180">
        <v>1</v>
      </c>
      <c r="B3" s="181" t="s">
        <v>44</v>
      </c>
      <c r="C3" s="1052">
        <v>7</v>
      </c>
      <c r="D3" s="1038" t="str">
        <f t="shared" ref="D3:D35" si="0">E3&amp;" "&amp;F3</f>
        <v>Yamanami Masanori</v>
      </c>
      <c r="E3" s="1066" t="s">
        <v>224</v>
      </c>
      <c r="F3" s="1066" t="s">
        <v>225</v>
      </c>
      <c r="G3" s="1021" t="s">
        <v>339</v>
      </c>
      <c r="H3" s="1039" t="str">
        <f>VLOOKUP(D3,'2023年間集計'!$B$4:$D$83,3,FALSE)</f>
        <v>山並 正憲</v>
      </c>
      <c r="I3" s="183" t="str">
        <f>VLOOKUP(H3,'2023年間集計'!$D$4:$F$63,2,FALSE)</f>
        <v>White</v>
      </c>
      <c r="J3" s="183">
        <v>30</v>
      </c>
      <c r="K3" s="183">
        <v>51</v>
      </c>
      <c r="L3" s="183">
        <v>47</v>
      </c>
      <c r="M3" s="176">
        <f t="shared" ref="M3:M35" si="1">K3+L3</f>
        <v>98</v>
      </c>
      <c r="N3" s="176">
        <f>M3-J3</f>
        <v>68</v>
      </c>
      <c r="O3" s="176"/>
      <c r="P3" s="176"/>
      <c r="Q3" s="176"/>
      <c r="R3" s="176"/>
      <c r="S3" s="176"/>
      <c r="T3" s="176">
        <f>IFERROR(VLOOKUP(H3,'2023年間集計'!$D$4:$AN$63,37,FALSE),"0")</f>
        <v>2</v>
      </c>
      <c r="U3" s="186">
        <v>21</v>
      </c>
      <c r="V3" s="176">
        <f>U3+T3</f>
        <v>23</v>
      </c>
      <c r="W3" s="190">
        <f>(J3-(72-N3)/2)*0.8</f>
        <v>22.400000000000002</v>
      </c>
      <c r="Y3" s="1113" t="s">
        <v>8</v>
      </c>
      <c r="Z3" s="1121"/>
      <c r="AA3" s="952" t="s">
        <v>307</v>
      </c>
      <c r="AB3" s="952" t="s">
        <v>301</v>
      </c>
      <c r="AC3" s="1113" t="str">
        <f>H3</f>
        <v>山並 正憲</v>
      </c>
      <c r="AD3" s="948">
        <f>A3</f>
        <v>1</v>
      </c>
      <c r="AE3" s="949">
        <f>K3</f>
        <v>51</v>
      </c>
      <c r="AF3" s="949">
        <f>L3</f>
        <v>47</v>
      </c>
      <c r="AG3" s="949">
        <f>AE3+AF3</f>
        <v>98</v>
      </c>
      <c r="AH3" s="949">
        <f>J3</f>
        <v>30</v>
      </c>
      <c r="AI3" s="949">
        <f>AG3-AH3</f>
        <v>68</v>
      </c>
    </row>
    <row r="4" spans="1:35" ht="21" customHeight="1">
      <c r="A4" s="180">
        <f>A3+1</f>
        <v>2</v>
      </c>
      <c r="B4" s="181" t="s">
        <v>44</v>
      </c>
      <c r="C4" s="1052">
        <v>9</v>
      </c>
      <c r="D4" s="1038" t="str">
        <f t="shared" si="0"/>
        <v>Shinozuka Kevin</v>
      </c>
      <c r="E4" s="1068" t="s">
        <v>61</v>
      </c>
      <c r="F4" s="1068" t="s">
        <v>62</v>
      </c>
      <c r="G4" s="965" t="s">
        <v>354</v>
      </c>
      <c r="H4" s="1039" t="str">
        <f>VLOOKUP(D4,'2023年間集計'!$B$4:$D$83,3,FALSE)</f>
        <v>篠塚 和明</v>
      </c>
      <c r="I4" s="183" t="str">
        <f>VLOOKUP(H4,'2023年間集計'!$D$4:$F$63,2,FALSE)</f>
        <v>Blue</v>
      </c>
      <c r="J4" s="183">
        <v>15</v>
      </c>
      <c r="K4" s="183">
        <v>39</v>
      </c>
      <c r="L4" s="183">
        <v>45</v>
      </c>
      <c r="M4" s="176">
        <f t="shared" si="1"/>
        <v>84</v>
      </c>
      <c r="N4" s="176">
        <f>IFERROR(M4-J4,"200")</f>
        <v>69</v>
      </c>
      <c r="O4" s="176"/>
      <c r="P4" s="176">
        <v>4</v>
      </c>
      <c r="Q4" s="176">
        <v>12</v>
      </c>
      <c r="R4" s="176"/>
      <c r="S4" s="176"/>
      <c r="T4" s="176">
        <f>IFERROR(VLOOKUP(H4,'2023年間集計'!$D$4:$AN$63,37,FALSE),"0")</f>
        <v>36</v>
      </c>
      <c r="U4" s="186">
        <v>18</v>
      </c>
      <c r="V4" s="176">
        <f t="shared" ref="V4:V35" si="2">U4+T4</f>
        <v>54</v>
      </c>
      <c r="W4" s="190">
        <f>(J4-(72-N4)/2)*0.9</f>
        <v>12.15</v>
      </c>
      <c r="Y4" s="951" t="s">
        <v>75</v>
      </c>
      <c r="Z4" s="1111"/>
      <c r="AA4" s="1112" t="s">
        <v>302</v>
      </c>
      <c r="AB4" s="1112"/>
      <c r="AC4" s="1113" t="str">
        <f t="shared" ref="AC4:AC35" si="3">H4</f>
        <v>篠塚 和明</v>
      </c>
      <c r="AD4" s="948">
        <f t="shared" ref="AD4:AD30" si="4">A4</f>
        <v>2</v>
      </c>
      <c r="AE4" s="949">
        <f t="shared" ref="AE4:AF7" si="5">K4</f>
        <v>39</v>
      </c>
      <c r="AF4" s="949">
        <f t="shared" si="5"/>
        <v>45</v>
      </c>
      <c r="AG4" s="949">
        <f t="shared" ref="AG4:AG7" si="6">AE4+AF4</f>
        <v>84</v>
      </c>
      <c r="AH4" s="949">
        <f t="shared" ref="AH4:AH6" si="7">J4</f>
        <v>15</v>
      </c>
      <c r="AI4" s="949">
        <f t="shared" ref="AI4:AI7" si="8">AG4-AH4</f>
        <v>69</v>
      </c>
    </row>
    <row r="5" spans="1:35" ht="21" customHeight="1">
      <c r="A5" s="180">
        <f t="shared" ref="A5:A35" si="9">A4+1</f>
        <v>3</v>
      </c>
      <c r="B5" s="181" t="s">
        <v>44</v>
      </c>
      <c r="C5" s="1052">
        <v>8</v>
      </c>
      <c r="D5" s="1038" t="str">
        <f t="shared" si="0"/>
        <v>Kokubo Takahiro</v>
      </c>
      <c r="E5" s="1067" t="s">
        <v>181</v>
      </c>
      <c r="F5" s="1067" t="s">
        <v>182</v>
      </c>
      <c r="G5" s="965" t="s">
        <v>339</v>
      </c>
      <c r="H5" s="1039" t="str">
        <f>VLOOKUP(D5,'2023年間集計'!$B$4:$D$83,3,FALSE)</f>
        <v>小久保 隆啓</v>
      </c>
      <c r="I5" s="183" t="str">
        <f>VLOOKUP(H5,'2023年間集計'!$D$4:$F$63,2,FALSE)</f>
        <v>Gold</v>
      </c>
      <c r="J5" s="183">
        <v>25</v>
      </c>
      <c r="K5" s="184">
        <v>45</v>
      </c>
      <c r="L5" s="183">
        <v>50</v>
      </c>
      <c r="M5" s="176">
        <f t="shared" si="1"/>
        <v>95</v>
      </c>
      <c r="N5" s="176">
        <f t="shared" ref="N5:N33" si="10">M5-J5</f>
        <v>70</v>
      </c>
      <c r="O5" s="176"/>
      <c r="P5" s="176"/>
      <c r="Q5" s="176"/>
      <c r="R5" s="176"/>
      <c r="S5" s="176"/>
      <c r="T5" s="176">
        <f>IFERROR(VLOOKUP(H5,'2023年間集計'!$D$4:$AN$63,37,FALSE),"0")</f>
        <v>39</v>
      </c>
      <c r="U5" s="186">
        <v>15</v>
      </c>
      <c r="V5" s="176">
        <f t="shared" si="2"/>
        <v>54</v>
      </c>
      <c r="W5" s="190">
        <f>(J5-(72-N5)/2)*0.95</f>
        <v>22.799999999999997</v>
      </c>
      <c r="Y5" s="951" t="s">
        <v>76</v>
      </c>
      <c r="Z5" s="1111"/>
      <c r="AA5" s="1112" t="s">
        <v>303</v>
      </c>
      <c r="AB5" s="1112" t="s">
        <v>199</v>
      </c>
      <c r="AC5" s="1113" t="str">
        <f t="shared" si="3"/>
        <v>小久保 隆啓</v>
      </c>
      <c r="AD5" s="948">
        <f t="shared" si="4"/>
        <v>3</v>
      </c>
      <c r="AE5" s="949">
        <f t="shared" si="5"/>
        <v>45</v>
      </c>
      <c r="AF5" s="949">
        <f t="shared" si="5"/>
        <v>50</v>
      </c>
      <c r="AG5" s="949">
        <f t="shared" si="6"/>
        <v>95</v>
      </c>
      <c r="AH5" s="949">
        <f t="shared" si="7"/>
        <v>25</v>
      </c>
      <c r="AI5" s="949">
        <f t="shared" si="8"/>
        <v>70</v>
      </c>
    </row>
    <row r="6" spans="1:35" ht="21" customHeight="1">
      <c r="A6" s="180">
        <f t="shared" si="9"/>
        <v>4</v>
      </c>
      <c r="B6" s="181" t="s">
        <v>231</v>
      </c>
      <c r="C6" s="1052">
        <v>8</v>
      </c>
      <c r="D6" s="1038" t="str">
        <f t="shared" si="0"/>
        <v>Sakai Tatsuya</v>
      </c>
      <c r="E6" s="1067" t="s">
        <v>351</v>
      </c>
      <c r="F6" s="1067" t="s">
        <v>352</v>
      </c>
      <c r="G6" s="965" t="s">
        <v>350</v>
      </c>
      <c r="H6" s="1039" t="str">
        <f>VLOOKUP(D6,'2023年間集計'!$B$4:$D$83,3,FALSE)</f>
        <v>坂井 達弥</v>
      </c>
      <c r="I6" s="183" t="str">
        <f>VLOOKUP(H6,'2023年間集計'!$D$4:$F$63,2,FALSE)</f>
        <v>Gold</v>
      </c>
      <c r="J6" s="183">
        <v>32</v>
      </c>
      <c r="K6" s="183">
        <v>49</v>
      </c>
      <c r="L6" s="183">
        <v>53</v>
      </c>
      <c r="M6" s="176">
        <f t="shared" si="1"/>
        <v>102</v>
      </c>
      <c r="N6" s="176">
        <f t="shared" si="10"/>
        <v>70</v>
      </c>
      <c r="O6" s="176"/>
      <c r="P6" s="176"/>
      <c r="Q6" s="176">
        <v>6</v>
      </c>
      <c r="R6" s="176"/>
      <c r="S6" s="176"/>
      <c r="T6" s="176">
        <f>IFERROR(VLOOKUP(H6,'2023年間集計'!$D$4:$AN$63,37,FALSE),"0")</f>
        <v>7</v>
      </c>
      <c r="U6" s="186">
        <v>12</v>
      </c>
      <c r="V6" s="176">
        <f t="shared" si="2"/>
        <v>19</v>
      </c>
      <c r="Y6" s="951" t="s">
        <v>77</v>
      </c>
      <c r="Z6" s="1111"/>
      <c r="AA6" s="1112" t="s">
        <v>304</v>
      </c>
      <c r="AB6" s="1112" t="s">
        <v>203</v>
      </c>
      <c r="AC6" s="1113" t="str">
        <f t="shared" si="3"/>
        <v>坂井 達弥</v>
      </c>
      <c r="AD6" s="948">
        <f t="shared" si="4"/>
        <v>4</v>
      </c>
      <c r="AE6" s="949">
        <f t="shared" si="5"/>
        <v>49</v>
      </c>
      <c r="AF6" s="949">
        <f t="shared" si="5"/>
        <v>53</v>
      </c>
      <c r="AG6" s="949">
        <f t="shared" si="6"/>
        <v>102</v>
      </c>
      <c r="AH6" s="949">
        <f t="shared" si="7"/>
        <v>32</v>
      </c>
      <c r="AI6" s="949">
        <f t="shared" si="8"/>
        <v>70</v>
      </c>
    </row>
    <row r="7" spans="1:35" ht="21" customHeight="1">
      <c r="A7" s="180">
        <f t="shared" si="9"/>
        <v>5</v>
      </c>
      <c r="B7" s="181" t="s">
        <v>44</v>
      </c>
      <c r="C7" s="1052">
        <v>5</v>
      </c>
      <c r="D7" s="1038" t="str">
        <f t="shared" si="0"/>
        <v>Yoshioka Hiroko</v>
      </c>
      <c r="E7" s="1069" t="s">
        <v>114</v>
      </c>
      <c r="F7" s="1069" t="s">
        <v>113</v>
      </c>
      <c r="G7" s="1021" t="s">
        <v>339</v>
      </c>
      <c r="H7" s="1039" t="str">
        <f>VLOOKUP(D7,'2023年間集計'!$B$4:$D$83,3,FALSE)</f>
        <v>吉岡 裕子 Ahn</v>
      </c>
      <c r="I7" s="183" t="str">
        <f>VLOOKUP(H7,'2023年間集計'!$D$4:$F$63,2,FALSE)</f>
        <v>Green</v>
      </c>
      <c r="J7" s="183">
        <v>36</v>
      </c>
      <c r="K7" s="183">
        <v>55</v>
      </c>
      <c r="L7" s="183">
        <v>51</v>
      </c>
      <c r="M7" s="176">
        <f t="shared" si="1"/>
        <v>106</v>
      </c>
      <c r="N7" s="176">
        <f t="shared" si="10"/>
        <v>70</v>
      </c>
      <c r="O7" s="176"/>
      <c r="P7" s="176"/>
      <c r="Q7" s="176"/>
      <c r="R7" s="176"/>
      <c r="S7" s="176"/>
      <c r="T7" s="176">
        <f>IFERROR(VLOOKUP(H7,'2023年間集計'!$D$4:$AN$63,37,FALSE),"0")</f>
        <v>12</v>
      </c>
      <c r="U7" s="186">
        <v>11</v>
      </c>
      <c r="V7" s="176">
        <f t="shared" si="2"/>
        <v>23</v>
      </c>
      <c r="Y7" s="951" t="s">
        <v>78</v>
      </c>
      <c r="Z7" s="1111"/>
      <c r="AA7" s="1112" t="s">
        <v>756</v>
      </c>
      <c r="AB7" s="1112" t="s">
        <v>702</v>
      </c>
      <c r="AC7" s="1113" t="str">
        <f t="shared" si="3"/>
        <v>吉岡 裕子 Ahn</v>
      </c>
      <c r="AD7" s="948">
        <f t="shared" si="4"/>
        <v>5</v>
      </c>
      <c r="AE7" s="949">
        <f t="shared" si="5"/>
        <v>55</v>
      </c>
      <c r="AF7" s="949">
        <f t="shared" si="5"/>
        <v>51</v>
      </c>
      <c r="AG7" s="949">
        <f t="shared" si="6"/>
        <v>106</v>
      </c>
      <c r="AH7" s="949">
        <f>J7</f>
        <v>36</v>
      </c>
      <c r="AI7" s="949">
        <f t="shared" si="8"/>
        <v>70</v>
      </c>
    </row>
    <row r="8" spans="1:35" ht="21" customHeight="1">
      <c r="A8" s="180">
        <f t="shared" si="9"/>
        <v>6</v>
      </c>
      <c r="B8" s="181" t="s">
        <v>44</v>
      </c>
      <c r="C8" s="1052">
        <v>10</v>
      </c>
      <c r="D8" s="1038" t="str">
        <f t="shared" si="0"/>
        <v>Yamaguchi Taichi</v>
      </c>
      <c r="E8" s="1038" t="s">
        <v>164</v>
      </c>
      <c r="F8" s="1038" t="s">
        <v>165</v>
      </c>
      <c r="G8" s="965" t="s">
        <v>364</v>
      </c>
      <c r="H8" s="1039" t="str">
        <f>VLOOKUP(D8,'2023年間集計'!$B$4:$D$83,3,FALSE)</f>
        <v>山口 太一</v>
      </c>
      <c r="I8" s="183" t="str">
        <f>VLOOKUP(H8,'2023年間集計'!$D$4:$F$63,2,FALSE)</f>
        <v>Gold</v>
      </c>
      <c r="J8" s="183">
        <v>21</v>
      </c>
      <c r="K8" s="183">
        <v>44</v>
      </c>
      <c r="L8" s="183">
        <v>48</v>
      </c>
      <c r="M8" s="176">
        <f t="shared" si="1"/>
        <v>92</v>
      </c>
      <c r="N8" s="176">
        <f t="shared" si="10"/>
        <v>71</v>
      </c>
      <c r="O8" s="176"/>
      <c r="P8" s="176">
        <v>5</v>
      </c>
      <c r="Q8" s="176"/>
      <c r="R8" s="176"/>
      <c r="S8" s="176"/>
      <c r="T8" s="176">
        <f>IFERROR(VLOOKUP(H8,'2023年間集計'!$D$4:$AN$63,37,FALSE),"0")</f>
        <v>24</v>
      </c>
      <c r="U8" s="186">
        <v>10</v>
      </c>
      <c r="V8" s="176">
        <f t="shared" si="2"/>
        <v>34</v>
      </c>
      <c r="Y8" s="951" t="s">
        <v>79</v>
      </c>
      <c r="Z8" s="951"/>
      <c r="AA8" s="1112" t="s">
        <v>86</v>
      </c>
      <c r="AB8" s="1112" t="s">
        <v>202</v>
      </c>
      <c r="AC8" s="1113" t="str">
        <f t="shared" si="3"/>
        <v>山口 太一</v>
      </c>
      <c r="AD8" s="948">
        <f t="shared" si="4"/>
        <v>6</v>
      </c>
      <c r="AE8" s="833"/>
      <c r="AF8" s="833"/>
      <c r="AG8" s="833"/>
      <c r="AH8" s="833"/>
      <c r="AI8" s="833"/>
    </row>
    <row r="9" spans="1:35" ht="21" customHeight="1">
      <c r="A9" s="180">
        <f t="shared" si="9"/>
        <v>7</v>
      </c>
      <c r="B9" s="181" t="s">
        <v>44</v>
      </c>
      <c r="C9" s="1052">
        <v>5</v>
      </c>
      <c r="D9" s="1038" t="str">
        <f t="shared" si="0"/>
        <v>Mori Shigetaka</v>
      </c>
      <c r="E9" s="1068" t="s">
        <v>152</v>
      </c>
      <c r="F9" s="1068" t="s">
        <v>153</v>
      </c>
      <c r="G9" s="965" t="s">
        <v>129</v>
      </c>
      <c r="H9" s="1039" t="str">
        <f>VLOOKUP(D9,'2023年間集計'!$B$4:$D$83,3,FALSE)</f>
        <v>森 成高</v>
      </c>
      <c r="I9" s="183" t="str">
        <f>VLOOKUP(H9,'2023年間集計'!$D$4:$F$63,2,FALSE)</f>
        <v>Gold</v>
      </c>
      <c r="J9" s="183">
        <v>24</v>
      </c>
      <c r="K9" s="183">
        <v>50</v>
      </c>
      <c r="L9" s="183">
        <v>45</v>
      </c>
      <c r="M9" s="176">
        <f t="shared" si="1"/>
        <v>95</v>
      </c>
      <c r="N9" s="176">
        <f t="shared" si="10"/>
        <v>71</v>
      </c>
      <c r="O9" s="176"/>
      <c r="P9" s="176"/>
      <c r="Q9" s="176"/>
      <c r="R9" s="176"/>
      <c r="S9" s="176"/>
      <c r="T9" s="176">
        <f>IFERROR(VLOOKUP(H9,'2023年間集計'!$D$4:$AN$63,37,FALSE),"0")</f>
        <v>29</v>
      </c>
      <c r="U9" s="186">
        <v>9</v>
      </c>
      <c r="V9" s="176">
        <f t="shared" si="2"/>
        <v>38</v>
      </c>
      <c r="Y9" s="951" t="s">
        <v>80</v>
      </c>
      <c r="Z9" s="951"/>
      <c r="AA9" s="1112" t="s">
        <v>206</v>
      </c>
      <c r="AB9" s="1112"/>
      <c r="AC9" s="1113" t="str">
        <f t="shared" si="3"/>
        <v>森 成高</v>
      </c>
      <c r="AD9" s="948">
        <f t="shared" si="4"/>
        <v>7</v>
      </c>
      <c r="AE9" s="833"/>
      <c r="AF9" s="833"/>
      <c r="AG9" s="833"/>
      <c r="AH9" s="833"/>
      <c r="AI9" s="833"/>
    </row>
    <row r="10" spans="1:35" ht="21" customHeight="1">
      <c r="A10" s="180">
        <f t="shared" si="9"/>
        <v>8</v>
      </c>
      <c r="B10" s="181" t="s">
        <v>44</v>
      </c>
      <c r="C10" s="1052">
        <v>6</v>
      </c>
      <c r="D10" s="1038" t="str">
        <f t="shared" si="0"/>
        <v>Yaoita Tony</v>
      </c>
      <c r="E10" s="1068" t="s">
        <v>150</v>
      </c>
      <c r="F10" s="1068" t="s">
        <v>151</v>
      </c>
      <c r="G10" s="965" t="s">
        <v>131</v>
      </c>
      <c r="H10" s="1039" t="str">
        <f>VLOOKUP(D10,'2023年間集計'!$B$4:$D$83,3,FALSE)</f>
        <v>矢尾板 Tony</v>
      </c>
      <c r="I10" s="183" t="str">
        <f>VLOOKUP(H10,'2023年間集計'!$D$4:$F$63,2,FALSE)</f>
        <v>Gold</v>
      </c>
      <c r="J10" s="183">
        <v>14</v>
      </c>
      <c r="K10" s="184">
        <v>40</v>
      </c>
      <c r="L10" s="183">
        <v>46</v>
      </c>
      <c r="M10" s="176">
        <f t="shared" si="1"/>
        <v>86</v>
      </c>
      <c r="N10" s="176">
        <f t="shared" si="10"/>
        <v>72</v>
      </c>
      <c r="O10" s="176"/>
      <c r="P10" s="176" t="s">
        <v>808</v>
      </c>
      <c r="Q10" s="176"/>
      <c r="R10" s="176">
        <v>8</v>
      </c>
      <c r="S10" s="176"/>
      <c r="T10" s="176">
        <f>IFERROR(VLOOKUP(H10,'2023年間集計'!$D$4:$AN$63,37,FALSE),"0")</f>
        <v>31</v>
      </c>
      <c r="U10" s="186">
        <v>8</v>
      </c>
      <c r="V10" s="176">
        <f t="shared" si="2"/>
        <v>39</v>
      </c>
      <c r="Y10" s="951" t="s">
        <v>81</v>
      </c>
      <c r="Z10" s="951"/>
      <c r="AA10" s="1112" t="s">
        <v>220</v>
      </c>
      <c r="AB10" s="1112" t="s">
        <v>204</v>
      </c>
      <c r="AC10" s="1113" t="str">
        <f t="shared" si="3"/>
        <v>矢尾板 Tony</v>
      </c>
      <c r="AD10" s="948">
        <f t="shared" si="4"/>
        <v>8</v>
      </c>
      <c r="AE10" s="833"/>
      <c r="AF10" s="833"/>
      <c r="AG10" s="833"/>
      <c r="AH10" s="833"/>
      <c r="AI10" s="833"/>
    </row>
    <row r="11" spans="1:35" ht="21" customHeight="1">
      <c r="A11" s="180">
        <f t="shared" si="9"/>
        <v>9</v>
      </c>
      <c r="B11" s="181" t="s">
        <v>44</v>
      </c>
      <c r="C11" s="1052">
        <v>10</v>
      </c>
      <c r="D11" s="1038" t="str">
        <f t="shared" si="0"/>
        <v>Kamei Yoshio</v>
      </c>
      <c r="E11" s="1038" t="s">
        <v>238</v>
      </c>
      <c r="F11" s="1038" t="s">
        <v>239</v>
      </c>
      <c r="G11" s="1049" t="s">
        <v>348</v>
      </c>
      <c r="H11" s="1039" t="str">
        <f>VLOOKUP(D11,'2023年間集計'!$B$4:$D$83,3,FALSE)</f>
        <v>亀井 芳雄</v>
      </c>
      <c r="I11" s="183" t="str">
        <f>VLOOKUP(H11,'2023年間集計'!$D$4:$F$63,2,FALSE)</f>
        <v>Blue</v>
      </c>
      <c r="J11" s="183">
        <v>9</v>
      </c>
      <c r="K11" s="183">
        <v>40</v>
      </c>
      <c r="L11" s="183">
        <v>42</v>
      </c>
      <c r="M11" s="176">
        <f t="shared" si="1"/>
        <v>82</v>
      </c>
      <c r="N11" s="176">
        <f t="shared" si="10"/>
        <v>73</v>
      </c>
      <c r="O11" s="176"/>
      <c r="P11" s="176" t="s">
        <v>809</v>
      </c>
      <c r="Q11" s="176"/>
      <c r="R11" s="176"/>
      <c r="S11" s="200" t="s">
        <v>118</v>
      </c>
      <c r="T11" s="176">
        <f>IFERROR(VLOOKUP(H11,'2023年間集計'!$D$4:$AN$63,37,FALSE),"0")</f>
        <v>43</v>
      </c>
      <c r="U11" s="186">
        <v>7</v>
      </c>
      <c r="V11" s="176">
        <f t="shared" si="2"/>
        <v>50</v>
      </c>
      <c r="Y11" s="951" t="s">
        <v>82</v>
      </c>
      <c r="Z11" s="951"/>
      <c r="AA11" s="1112" t="s">
        <v>305</v>
      </c>
      <c r="AB11" s="1112" t="s">
        <v>200</v>
      </c>
      <c r="AC11" s="1113" t="str">
        <f t="shared" si="3"/>
        <v>亀井 芳雄</v>
      </c>
      <c r="AD11" s="948">
        <f t="shared" si="4"/>
        <v>9</v>
      </c>
      <c r="AE11" s="833"/>
      <c r="AF11" s="833"/>
      <c r="AG11" s="833"/>
      <c r="AH11" s="833"/>
      <c r="AI11" s="833"/>
    </row>
    <row r="12" spans="1:35" ht="21" customHeight="1">
      <c r="A12" s="180">
        <f t="shared" si="9"/>
        <v>10</v>
      </c>
      <c r="B12" s="181" t="s">
        <v>44</v>
      </c>
      <c r="C12" s="1052">
        <v>1</v>
      </c>
      <c r="D12" s="1038" t="str">
        <f t="shared" si="0"/>
        <v>Ichisugi Morihiro</v>
      </c>
      <c r="E12" s="1066" t="s">
        <v>559</v>
      </c>
      <c r="F12" s="1066" t="s">
        <v>560</v>
      </c>
      <c r="G12" s="965" t="s">
        <v>730</v>
      </c>
      <c r="H12" s="1039" t="str">
        <f>VLOOKUP(D12,'2023年間集計'!$B$4:$D$83,3,FALSE)</f>
        <v>一杉 守宏</v>
      </c>
      <c r="I12" s="183" t="str">
        <f>VLOOKUP(H12,'2023年間集計'!$D$4:$F$63,2,FALSE)</f>
        <v>Gold</v>
      </c>
      <c r="J12" s="183">
        <v>10</v>
      </c>
      <c r="K12" s="184">
        <v>38</v>
      </c>
      <c r="L12" s="183">
        <v>45</v>
      </c>
      <c r="M12" s="176">
        <f t="shared" si="1"/>
        <v>83</v>
      </c>
      <c r="N12" s="176">
        <f t="shared" si="10"/>
        <v>73</v>
      </c>
      <c r="O12" s="176"/>
      <c r="P12" s="176"/>
      <c r="Q12" s="176"/>
      <c r="R12" s="176"/>
      <c r="S12" s="200"/>
      <c r="T12" s="176">
        <f>IFERROR(VLOOKUP(H12,'2023年間集計'!$D$4:$AN$63,37,FALSE),"0")</f>
        <v>2</v>
      </c>
      <c r="U12" s="186">
        <v>6</v>
      </c>
      <c r="V12" s="176">
        <f t="shared" si="2"/>
        <v>8</v>
      </c>
      <c r="Y12" s="951" t="s">
        <v>83</v>
      </c>
      <c r="Z12" s="951"/>
      <c r="AA12" s="1112" t="s">
        <v>306</v>
      </c>
      <c r="AB12" s="1112" t="s">
        <v>205</v>
      </c>
      <c r="AC12" s="1113" t="str">
        <f t="shared" si="3"/>
        <v>一杉 守宏</v>
      </c>
      <c r="AD12" s="948">
        <f t="shared" si="4"/>
        <v>10</v>
      </c>
      <c r="AE12" s="833"/>
      <c r="AF12" s="833"/>
      <c r="AG12" s="833"/>
      <c r="AH12" s="833"/>
      <c r="AI12" s="833"/>
    </row>
    <row r="13" spans="1:35" ht="21" customHeight="1">
      <c r="A13" s="180">
        <f t="shared" si="9"/>
        <v>11</v>
      </c>
      <c r="B13" s="181" t="s">
        <v>231</v>
      </c>
      <c r="C13" s="1052">
        <v>5</v>
      </c>
      <c r="D13" s="1038" t="str">
        <f t="shared" si="0"/>
        <v>Cho David</v>
      </c>
      <c r="E13" s="1038" t="s">
        <v>349</v>
      </c>
      <c r="F13" s="1038" t="s">
        <v>146</v>
      </c>
      <c r="G13" s="1021" t="s">
        <v>339</v>
      </c>
      <c r="H13" s="1039" t="str">
        <f>VLOOKUP(D13,'2023年間集計'!$B$4:$D$83,3,FALSE)</f>
        <v>チョー デビッド</v>
      </c>
      <c r="I13" s="183" t="str">
        <f>VLOOKUP(H13,'2023年間集計'!$D$4:$F$63,2,FALSE)</f>
        <v>Blue</v>
      </c>
      <c r="J13" s="183">
        <v>15</v>
      </c>
      <c r="K13" s="183">
        <v>43</v>
      </c>
      <c r="L13" s="183">
        <v>45</v>
      </c>
      <c r="M13" s="176">
        <f t="shared" si="1"/>
        <v>88</v>
      </c>
      <c r="N13" s="176">
        <f t="shared" si="10"/>
        <v>73</v>
      </c>
      <c r="O13" s="176"/>
      <c r="P13" s="176">
        <v>3</v>
      </c>
      <c r="Q13" s="176">
        <v>3</v>
      </c>
      <c r="R13" s="176" t="s">
        <v>819</v>
      </c>
      <c r="S13" s="176"/>
      <c r="T13" s="176">
        <f>IFERROR(VLOOKUP(H13,'2023年間集計'!$D$4:$AN$63,37,FALSE),"0")</f>
        <v>46</v>
      </c>
      <c r="U13" s="186">
        <v>4</v>
      </c>
      <c r="V13" s="176">
        <f t="shared" si="2"/>
        <v>50</v>
      </c>
      <c r="Y13" s="951" t="s">
        <v>99</v>
      </c>
      <c r="Z13" s="951"/>
      <c r="AA13" s="1112" t="s">
        <v>308</v>
      </c>
      <c r="AB13" s="951"/>
      <c r="AC13" s="1113" t="str">
        <f t="shared" si="3"/>
        <v>チョー デビッド</v>
      </c>
      <c r="AD13" s="948">
        <f t="shared" si="4"/>
        <v>11</v>
      </c>
      <c r="AE13" s="833"/>
      <c r="AF13" s="833"/>
      <c r="AG13" s="833"/>
      <c r="AH13" s="833"/>
      <c r="AI13" s="833"/>
    </row>
    <row r="14" spans="1:35" ht="21" customHeight="1">
      <c r="A14" s="180">
        <f t="shared" si="9"/>
        <v>12</v>
      </c>
      <c r="B14" s="181" t="s">
        <v>44</v>
      </c>
      <c r="C14" s="1052">
        <v>6</v>
      </c>
      <c r="D14" s="1038" t="str">
        <f t="shared" si="0"/>
        <v>Arita Yasushi</v>
      </c>
      <c r="E14" s="1069" t="s">
        <v>214</v>
      </c>
      <c r="F14" s="1069" t="s">
        <v>215</v>
      </c>
      <c r="G14" s="965" t="s">
        <v>359</v>
      </c>
      <c r="H14" s="1039" t="str">
        <f>VLOOKUP(D14,'2023年間集計'!$B$4:$D$83,3,FALSE)</f>
        <v>有田 靖</v>
      </c>
      <c r="I14" s="183" t="str">
        <f>VLOOKUP(H14,'2023年間集計'!$D$4:$F$63,2,FALSE)</f>
        <v>Gold</v>
      </c>
      <c r="J14" s="183">
        <v>32</v>
      </c>
      <c r="K14" s="183">
        <v>54</v>
      </c>
      <c r="L14" s="183">
        <v>52</v>
      </c>
      <c r="M14" s="176">
        <f t="shared" si="1"/>
        <v>106</v>
      </c>
      <c r="N14" s="176">
        <f t="shared" si="10"/>
        <v>74</v>
      </c>
      <c r="O14" s="176"/>
      <c r="P14" s="176"/>
      <c r="Q14" s="176"/>
      <c r="R14" s="176"/>
      <c r="S14" s="176"/>
      <c r="T14" s="176">
        <f>IFERROR(VLOOKUP(H14,'2023年間集計'!$D$4:$AN$63,37,FALSE),"0")</f>
        <v>4</v>
      </c>
      <c r="U14" s="186">
        <v>3</v>
      </c>
      <c r="V14" s="176">
        <f t="shared" si="2"/>
        <v>7</v>
      </c>
      <c r="Y14" s="951" t="s">
        <v>84</v>
      </c>
      <c r="Z14" s="951"/>
      <c r="AA14" s="1113" t="s">
        <v>576</v>
      </c>
      <c r="AB14" s="1113" t="s">
        <v>237</v>
      </c>
      <c r="AC14" s="1113" t="str">
        <f t="shared" si="3"/>
        <v>有田 靖</v>
      </c>
      <c r="AD14" s="948">
        <f t="shared" si="4"/>
        <v>12</v>
      </c>
      <c r="AE14" s="833"/>
      <c r="AF14" s="833"/>
      <c r="AG14" s="833"/>
      <c r="AH14" s="833"/>
      <c r="AI14" s="833"/>
    </row>
    <row r="15" spans="1:35" ht="21" customHeight="1">
      <c r="A15" s="180">
        <f t="shared" si="9"/>
        <v>13</v>
      </c>
      <c r="B15" s="181" t="s">
        <v>44</v>
      </c>
      <c r="C15" s="1052">
        <v>9</v>
      </c>
      <c r="D15" s="1038" t="str">
        <f t="shared" si="0"/>
        <v>Nagai Shunji</v>
      </c>
      <c r="E15" s="1038" t="s">
        <v>4</v>
      </c>
      <c r="F15" s="1038" t="s">
        <v>158</v>
      </c>
      <c r="G15" s="965" t="s">
        <v>339</v>
      </c>
      <c r="H15" s="1039" t="str">
        <f>VLOOKUP(D15,'2023年間集計'!$B$4:$D$83,3,FALSE)</f>
        <v>長井 俊志</v>
      </c>
      <c r="I15" s="183" t="str">
        <f>VLOOKUP(H15,'2023年間集計'!$D$4:$F$63,2,FALSE)</f>
        <v>Gold</v>
      </c>
      <c r="J15" s="183">
        <v>13</v>
      </c>
      <c r="K15" s="183">
        <v>46</v>
      </c>
      <c r="L15" s="183">
        <v>42</v>
      </c>
      <c r="M15" s="176">
        <f t="shared" si="1"/>
        <v>88</v>
      </c>
      <c r="N15" s="176">
        <f t="shared" si="10"/>
        <v>75</v>
      </c>
      <c r="O15" s="176"/>
      <c r="P15" s="176"/>
      <c r="Q15" s="176"/>
      <c r="R15" s="176"/>
      <c r="S15" s="176"/>
      <c r="T15" s="176">
        <f>IFERROR(VLOOKUP(H15,'2023年間集計'!$D$4:$AN$63,37,FALSE),"0")</f>
        <v>3</v>
      </c>
      <c r="U15" s="186">
        <v>2</v>
      </c>
      <c r="V15" s="176">
        <f t="shared" si="2"/>
        <v>5</v>
      </c>
      <c r="Y15" s="951" t="s">
        <v>242</v>
      </c>
      <c r="Z15" s="951"/>
      <c r="AA15" s="1107"/>
      <c r="AB15" s="1113"/>
      <c r="AC15" s="1113" t="str">
        <f t="shared" si="3"/>
        <v>長井 俊志</v>
      </c>
      <c r="AD15" s="948">
        <f t="shared" si="4"/>
        <v>13</v>
      </c>
      <c r="AE15" s="833"/>
      <c r="AF15" s="833"/>
      <c r="AG15" s="833"/>
      <c r="AH15" s="833"/>
      <c r="AI15" s="833"/>
    </row>
    <row r="16" spans="1:35" s="8" customFormat="1" ht="21" customHeight="1">
      <c r="A16" s="180">
        <f t="shared" si="9"/>
        <v>14</v>
      </c>
      <c r="B16" s="181" t="s">
        <v>44</v>
      </c>
      <c r="C16" s="1052">
        <v>9</v>
      </c>
      <c r="D16" s="1038" t="str">
        <f t="shared" si="0"/>
        <v>Sugawa Masako</v>
      </c>
      <c r="E16" s="1068" t="s">
        <v>25</v>
      </c>
      <c r="F16" s="1068" t="s">
        <v>26</v>
      </c>
      <c r="G16" s="965" t="s">
        <v>207</v>
      </c>
      <c r="H16" s="1039" t="str">
        <f>VLOOKUP(D16,'2023年間集計'!$B$4:$D$83,3,FALSE)</f>
        <v>須川 雅子</v>
      </c>
      <c r="I16" s="183" t="str">
        <f>VLOOKUP(H16,'2023年間集計'!$D$4:$F$63,2,FALSE)</f>
        <v>Green</v>
      </c>
      <c r="J16" s="183">
        <v>36</v>
      </c>
      <c r="K16" s="184">
        <v>53</v>
      </c>
      <c r="L16" s="183">
        <v>58</v>
      </c>
      <c r="M16" s="176">
        <f t="shared" si="1"/>
        <v>111</v>
      </c>
      <c r="N16" s="176">
        <f t="shared" si="10"/>
        <v>75</v>
      </c>
      <c r="O16" s="176"/>
      <c r="P16" s="176"/>
      <c r="Q16" s="176"/>
      <c r="R16" s="176"/>
      <c r="S16" s="176"/>
      <c r="T16" s="176">
        <f>IFERROR(VLOOKUP(H16,'2023年間集計'!$D$4:$AN$63,37,FALSE),"0")</f>
        <v>5</v>
      </c>
      <c r="U16" s="186">
        <v>1</v>
      </c>
      <c r="V16" s="176">
        <f t="shared" si="2"/>
        <v>6</v>
      </c>
      <c r="Y16" s="951" t="s">
        <v>243</v>
      </c>
      <c r="Z16" s="951"/>
      <c r="AA16" s="1112"/>
      <c r="AB16" s="1113"/>
      <c r="AC16" s="1113" t="str">
        <f t="shared" si="3"/>
        <v>須川 雅子</v>
      </c>
      <c r="AD16" s="948">
        <f t="shared" si="4"/>
        <v>14</v>
      </c>
      <c r="AE16" s="834"/>
      <c r="AF16" s="833"/>
      <c r="AG16" s="833"/>
      <c r="AH16" s="833"/>
      <c r="AI16" s="833"/>
    </row>
    <row r="17" spans="1:36" s="8" customFormat="1" ht="21" customHeight="1">
      <c r="A17" s="180">
        <f t="shared" si="9"/>
        <v>15</v>
      </c>
      <c r="B17" s="181" t="s">
        <v>44</v>
      </c>
      <c r="C17" s="1052">
        <v>2</v>
      </c>
      <c r="D17" s="1038" t="str">
        <f t="shared" si="0"/>
        <v>Mizusawa Junko</v>
      </c>
      <c r="E17" s="1068" t="s">
        <v>24</v>
      </c>
      <c r="F17" s="1068" t="s">
        <v>37</v>
      </c>
      <c r="G17" s="1021" t="s">
        <v>339</v>
      </c>
      <c r="H17" s="1039" t="str">
        <f>VLOOKUP(D17,'2023年間集計'!$B$4:$D$83,3,FALSE)</f>
        <v>水澤 淳子</v>
      </c>
      <c r="I17" s="183" t="str">
        <f>VLOOKUP(H17,'2023年間集計'!$D$4:$F$63,2,FALSE)</f>
        <v>Green</v>
      </c>
      <c r="J17" s="183">
        <v>34</v>
      </c>
      <c r="K17" s="184">
        <v>55</v>
      </c>
      <c r="L17" s="183">
        <v>55</v>
      </c>
      <c r="M17" s="176">
        <f t="shared" si="1"/>
        <v>110</v>
      </c>
      <c r="N17" s="176">
        <f t="shared" si="10"/>
        <v>76</v>
      </c>
      <c r="O17" s="176"/>
      <c r="P17" s="176"/>
      <c r="Q17" s="176"/>
      <c r="R17" s="176"/>
      <c r="S17" s="176"/>
      <c r="T17" s="176">
        <f>IFERROR(VLOOKUP(H17,'2023年間集計'!$D$4:$AN$63,37,FALSE),"0")</f>
        <v>6</v>
      </c>
      <c r="U17" s="186">
        <v>1</v>
      </c>
      <c r="V17" s="176">
        <f t="shared" si="2"/>
        <v>7</v>
      </c>
      <c r="Y17" s="951" t="s">
        <v>104</v>
      </c>
      <c r="Z17" s="951"/>
      <c r="AA17" s="1113" t="s">
        <v>576</v>
      </c>
      <c r="AB17" s="1113" t="s">
        <v>237</v>
      </c>
      <c r="AC17" s="1113" t="str">
        <f t="shared" si="3"/>
        <v>水澤 淳子</v>
      </c>
      <c r="AD17" s="948">
        <f t="shared" si="4"/>
        <v>15</v>
      </c>
      <c r="AE17" s="835"/>
      <c r="AF17" s="833"/>
      <c r="AG17" s="833"/>
      <c r="AH17" s="833"/>
      <c r="AI17" s="833"/>
    </row>
    <row r="18" spans="1:36" s="8" customFormat="1" ht="21" customHeight="1">
      <c r="A18" s="180">
        <f t="shared" si="9"/>
        <v>16</v>
      </c>
      <c r="B18" s="181" t="s">
        <v>44</v>
      </c>
      <c r="C18" s="1052">
        <v>8</v>
      </c>
      <c r="D18" s="1038" t="str">
        <f t="shared" si="0"/>
        <v>Morioka Yasuhiro</v>
      </c>
      <c r="E18" s="1038" t="s">
        <v>2</v>
      </c>
      <c r="F18" s="1038" t="s">
        <v>3</v>
      </c>
      <c r="G18" s="965" t="s">
        <v>339</v>
      </c>
      <c r="H18" s="1039" t="str">
        <f>VLOOKUP(D18,'2023年間集計'!$B$4:$D$83,3,FALSE)</f>
        <v>森岡 保弘</v>
      </c>
      <c r="I18" s="183" t="str">
        <f>VLOOKUP(H18,'2023年間集計'!$D$4:$F$63,2,FALSE)</f>
        <v>Blue</v>
      </c>
      <c r="J18" s="183">
        <v>8</v>
      </c>
      <c r="K18" s="188">
        <v>42</v>
      </c>
      <c r="L18" s="183">
        <v>43</v>
      </c>
      <c r="M18" s="176">
        <f t="shared" si="1"/>
        <v>85</v>
      </c>
      <c r="N18" s="176">
        <f t="shared" si="10"/>
        <v>77</v>
      </c>
      <c r="O18" s="176"/>
      <c r="P18" s="176"/>
      <c r="Q18" s="176"/>
      <c r="R18" s="176" t="s">
        <v>817</v>
      </c>
      <c r="S18" s="176"/>
      <c r="T18" s="176">
        <f>IFERROR(VLOOKUP(H18,'2023年間集計'!$D$4:$AN$63,37,FALSE),"0")</f>
        <v>24</v>
      </c>
      <c r="U18" s="186">
        <v>1</v>
      </c>
      <c r="V18" s="176">
        <f t="shared" si="2"/>
        <v>25</v>
      </c>
      <c r="Y18" s="951" t="s">
        <v>270</v>
      </c>
      <c r="Z18" s="951"/>
      <c r="AA18" s="951"/>
      <c r="AB18" s="952"/>
      <c r="AC18" s="1113" t="str">
        <f t="shared" si="3"/>
        <v>森岡 保弘</v>
      </c>
      <c r="AD18" s="948">
        <f t="shared" si="4"/>
        <v>16</v>
      </c>
      <c r="AE18" s="835"/>
      <c r="AF18" s="833"/>
      <c r="AG18" s="833"/>
      <c r="AH18" s="833"/>
      <c r="AI18" s="833"/>
    </row>
    <row r="19" spans="1:36" s="8" customFormat="1" ht="21" customHeight="1">
      <c r="A19" s="180">
        <f t="shared" si="9"/>
        <v>17</v>
      </c>
      <c r="B19" s="181" t="s">
        <v>231</v>
      </c>
      <c r="C19" s="1052">
        <v>3</v>
      </c>
      <c r="D19" s="1038" t="str">
        <f t="shared" si="0"/>
        <v>Mizusawa Hank</v>
      </c>
      <c r="E19" s="1070" t="s">
        <v>24</v>
      </c>
      <c r="F19" s="1070" t="s">
        <v>355</v>
      </c>
      <c r="G19" s="965" t="s">
        <v>356</v>
      </c>
      <c r="H19" s="1039" t="str">
        <f>VLOOKUP(D19,'2023年間集計'!$B$4:$D$83,3,FALSE)</f>
        <v>水澤 秀光</v>
      </c>
      <c r="I19" s="183" t="str">
        <f>VLOOKUP(H19,'2023年間集計'!$D$4:$F$63,2,FALSE)</f>
        <v>Gold</v>
      </c>
      <c r="J19" s="183">
        <v>9</v>
      </c>
      <c r="K19" s="183">
        <v>44</v>
      </c>
      <c r="L19" s="183">
        <v>42</v>
      </c>
      <c r="M19" s="176">
        <f t="shared" si="1"/>
        <v>86</v>
      </c>
      <c r="N19" s="176">
        <f t="shared" si="10"/>
        <v>77</v>
      </c>
      <c r="O19" s="176"/>
      <c r="P19" s="176"/>
      <c r="Q19" s="176"/>
      <c r="R19" s="176"/>
      <c r="S19" s="176"/>
      <c r="T19" s="176">
        <f>IFERROR(VLOOKUP(H19,'2023年間集計'!$D$4:$AN$63,37,FALSE),"0")</f>
        <v>39</v>
      </c>
      <c r="U19" s="186">
        <v>1</v>
      </c>
      <c r="V19" s="176">
        <f t="shared" si="2"/>
        <v>40</v>
      </c>
      <c r="Y19" s="951" t="s">
        <v>271</v>
      </c>
      <c r="Z19" s="951"/>
      <c r="AA19" s="951"/>
      <c r="AB19" s="951"/>
      <c r="AC19" s="1113" t="str">
        <f t="shared" si="3"/>
        <v>水澤 秀光</v>
      </c>
      <c r="AD19" s="948">
        <f t="shared" si="4"/>
        <v>17</v>
      </c>
      <c r="AE19" s="835"/>
      <c r="AF19" s="833"/>
      <c r="AG19" s="833"/>
      <c r="AH19" s="833"/>
      <c r="AI19" s="833"/>
    </row>
    <row r="20" spans="1:36" s="8" customFormat="1" ht="21" customHeight="1">
      <c r="A20" s="180">
        <f t="shared" si="9"/>
        <v>18</v>
      </c>
      <c r="B20" s="181" t="s">
        <v>231</v>
      </c>
      <c r="C20" s="1052">
        <v>7</v>
      </c>
      <c r="D20" s="1038" t="str">
        <f t="shared" si="0"/>
        <v>Maegawa Mike</v>
      </c>
      <c r="E20" s="1066" t="s">
        <v>228</v>
      </c>
      <c r="F20" s="1066" t="s">
        <v>23</v>
      </c>
      <c r="G20" s="965" t="s">
        <v>229</v>
      </c>
      <c r="H20" s="1039" t="str">
        <f>VLOOKUP(D20,'2023年間集計'!$B$4:$D$83,3,FALSE)</f>
        <v>マイク 前川</v>
      </c>
      <c r="I20" s="183" t="str">
        <f>VLOOKUP(H20,'2023年間集計'!$D$4:$F$63,2,FALSE)</f>
        <v>White</v>
      </c>
      <c r="J20" s="183">
        <v>36</v>
      </c>
      <c r="K20" s="183">
        <v>59</v>
      </c>
      <c r="L20" s="183">
        <v>54</v>
      </c>
      <c r="M20" s="176">
        <f t="shared" si="1"/>
        <v>113</v>
      </c>
      <c r="N20" s="176">
        <f t="shared" si="10"/>
        <v>77</v>
      </c>
      <c r="O20" s="176"/>
      <c r="P20" s="176"/>
      <c r="Q20" s="176"/>
      <c r="R20" s="176"/>
      <c r="S20" s="176"/>
      <c r="T20" s="176">
        <f>IFERROR(VLOOKUP(H20,'2023年間集計'!$D$4:$AN$63,37,FALSE),"0")</f>
        <v>5</v>
      </c>
      <c r="U20" s="186">
        <v>1</v>
      </c>
      <c r="V20" s="176">
        <f t="shared" si="2"/>
        <v>6</v>
      </c>
      <c r="Y20" s="951" t="s">
        <v>88</v>
      </c>
      <c r="Z20" s="951"/>
      <c r="AA20" s="1110"/>
      <c r="AB20" s="951"/>
      <c r="AC20" s="1113" t="str">
        <f t="shared" si="3"/>
        <v>マイク 前川</v>
      </c>
      <c r="AD20" s="948">
        <f t="shared" si="4"/>
        <v>18</v>
      </c>
      <c r="AE20" s="835"/>
      <c r="AF20" s="833"/>
      <c r="AG20" s="833"/>
      <c r="AH20" s="833"/>
      <c r="AI20" s="833"/>
    </row>
    <row r="21" spans="1:36" s="8" customFormat="1" ht="21" customHeight="1">
      <c r="A21" s="180">
        <f t="shared" si="9"/>
        <v>19</v>
      </c>
      <c r="B21" s="181" t="s">
        <v>231</v>
      </c>
      <c r="C21" s="1052">
        <v>7</v>
      </c>
      <c r="D21" s="1038" t="str">
        <f t="shared" si="0"/>
        <v>Kato Seiya</v>
      </c>
      <c r="E21" s="1072" t="s">
        <v>49</v>
      </c>
      <c r="F21" s="1072" t="s">
        <v>50</v>
      </c>
      <c r="G21" s="1047" t="s">
        <v>333</v>
      </c>
      <c r="H21" s="1039" t="str">
        <f>VLOOKUP(D21,'2023年間集計'!$B$4:$D$83,3,FALSE)</f>
        <v>加藤 清也</v>
      </c>
      <c r="I21" s="183" t="str">
        <f>VLOOKUP(H21,'2023年間集計'!$D$4:$F$63,2,FALSE)</f>
        <v>Gold</v>
      </c>
      <c r="J21" s="183">
        <v>15</v>
      </c>
      <c r="K21" s="183">
        <v>46</v>
      </c>
      <c r="L21" s="183">
        <v>47</v>
      </c>
      <c r="M21" s="176">
        <f t="shared" si="1"/>
        <v>93</v>
      </c>
      <c r="N21" s="176">
        <f t="shared" si="10"/>
        <v>78</v>
      </c>
      <c r="O21" s="176"/>
      <c r="P21" s="176"/>
      <c r="Q21" s="176"/>
      <c r="R21" s="176">
        <v>17</v>
      </c>
      <c r="S21" s="176"/>
      <c r="T21" s="176">
        <f>IFERROR(VLOOKUP(H21,'2023年間集計'!$D$4:$AN$63,37,FALSE),"0")</f>
        <v>4</v>
      </c>
      <c r="U21" s="186">
        <v>1</v>
      </c>
      <c r="V21" s="176">
        <f t="shared" si="2"/>
        <v>5</v>
      </c>
      <c r="Y21" s="951" t="s">
        <v>219</v>
      </c>
      <c r="Z21" s="951"/>
      <c r="AA21" s="1114"/>
      <c r="AB21" s="1114"/>
      <c r="AC21" s="1113" t="str">
        <f t="shared" si="3"/>
        <v>加藤 清也</v>
      </c>
      <c r="AD21" s="948">
        <f t="shared" si="4"/>
        <v>19</v>
      </c>
      <c r="AE21" s="835"/>
      <c r="AF21" s="833"/>
      <c r="AG21" s="833"/>
      <c r="AH21" s="833"/>
      <c r="AI21" s="833"/>
    </row>
    <row r="22" spans="1:36" s="8" customFormat="1" ht="21" customHeight="1">
      <c r="A22" s="180">
        <f t="shared" si="9"/>
        <v>20</v>
      </c>
      <c r="B22" s="181" t="s">
        <v>44</v>
      </c>
      <c r="C22" s="1052">
        <v>6</v>
      </c>
      <c r="D22" s="1038" t="str">
        <f t="shared" si="0"/>
        <v>Sato Junichi</v>
      </c>
      <c r="E22" s="1038" t="s">
        <v>142</v>
      </c>
      <c r="F22" s="1038" t="s">
        <v>345</v>
      </c>
      <c r="G22" s="970" t="s">
        <v>346</v>
      </c>
      <c r="H22" s="1039" t="str">
        <f>VLOOKUP(D22,'2023年間集計'!$B$4:$D$83,3,FALSE)</f>
        <v>佐藤 潤一</v>
      </c>
      <c r="I22" s="183" t="str">
        <f>VLOOKUP(H22,'2023年間集計'!$D$4:$F$63,2,FALSE)</f>
        <v>Gold</v>
      </c>
      <c r="J22" s="183">
        <v>21</v>
      </c>
      <c r="K22" s="184">
        <v>49</v>
      </c>
      <c r="L22" s="183">
        <v>50</v>
      </c>
      <c r="M22" s="176">
        <f t="shared" si="1"/>
        <v>99</v>
      </c>
      <c r="N22" s="176">
        <f t="shared" si="10"/>
        <v>78</v>
      </c>
      <c r="O22" s="176"/>
      <c r="P22" s="176"/>
      <c r="Q22" s="176"/>
      <c r="R22" s="176"/>
      <c r="S22" s="176"/>
      <c r="T22" s="176">
        <f>IFERROR(VLOOKUP(H22,'2023年間集計'!$D$4:$AN$63,37,FALSE),"0")</f>
        <v>3</v>
      </c>
      <c r="U22" s="186">
        <v>1</v>
      </c>
      <c r="V22" s="176">
        <f t="shared" si="2"/>
        <v>4</v>
      </c>
      <c r="Y22" s="951" t="s">
        <v>272</v>
      </c>
      <c r="Z22" s="951"/>
      <c r="AA22" s="951" t="s">
        <v>309</v>
      </c>
      <c r="AB22" s="951" t="s">
        <v>208</v>
      </c>
      <c r="AC22" s="1113" t="str">
        <f t="shared" si="3"/>
        <v>佐藤 潤一</v>
      </c>
      <c r="AD22" s="948">
        <f t="shared" si="4"/>
        <v>20</v>
      </c>
      <c r="AE22" s="835"/>
      <c r="AF22" s="833"/>
      <c r="AG22" s="833"/>
      <c r="AH22" s="833"/>
      <c r="AI22" s="833"/>
    </row>
    <row r="23" spans="1:36" s="8" customFormat="1" ht="21" customHeight="1">
      <c r="A23" s="180">
        <f t="shared" si="9"/>
        <v>21</v>
      </c>
      <c r="B23" s="181" t="s">
        <v>44</v>
      </c>
      <c r="C23" s="1052">
        <v>6</v>
      </c>
      <c r="D23" s="1038" t="str">
        <f t="shared" si="0"/>
        <v>Miyazaki Tadashi</v>
      </c>
      <c r="E23" s="1070" t="s">
        <v>140</v>
      </c>
      <c r="F23" s="1070" t="s">
        <v>141</v>
      </c>
      <c r="G23" s="965" t="s">
        <v>334</v>
      </c>
      <c r="H23" s="1039" t="str">
        <f>VLOOKUP(D23,'2023年間集計'!$B$4:$D$83,3,FALSE)</f>
        <v>宮崎 正</v>
      </c>
      <c r="I23" s="183" t="str">
        <f>VLOOKUP(H23,'2023年間集計'!$D$4:$F$63,2,FALSE)</f>
        <v>Blue</v>
      </c>
      <c r="J23" s="183">
        <v>26</v>
      </c>
      <c r="K23" s="183">
        <v>51</v>
      </c>
      <c r="L23" s="183">
        <v>54</v>
      </c>
      <c r="M23" s="176">
        <f t="shared" si="1"/>
        <v>105</v>
      </c>
      <c r="N23" s="176">
        <f t="shared" si="10"/>
        <v>79</v>
      </c>
      <c r="O23" s="176"/>
      <c r="P23" s="176"/>
      <c r="Q23" s="176"/>
      <c r="R23" s="176"/>
      <c r="S23" s="176"/>
      <c r="T23" s="176">
        <f>IFERROR(VLOOKUP(H23,'2023年間集計'!$D$4:$AN$63,37,FALSE),"0")</f>
        <v>26</v>
      </c>
      <c r="U23" s="186">
        <v>1</v>
      </c>
      <c r="V23" s="176">
        <f t="shared" si="2"/>
        <v>27</v>
      </c>
      <c r="Y23" s="951" t="s">
        <v>273</v>
      </c>
      <c r="Z23" s="951"/>
      <c r="AA23" s="1114"/>
      <c r="AB23" s="1114"/>
      <c r="AC23" s="1113" t="str">
        <f t="shared" si="3"/>
        <v>宮崎 正</v>
      </c>
      <c r="AD23" s="948">
        <f t="shared" si="4"/>
        <v>21</v>
      </c>
      <c r="AE23" s="833"/>
      <c r="AF23" s="833"/>
      <c r="AG23" s="833"/>
      <c r="AH23" s="833"/>
      <c r="AI23" s="833"/>
    </row>
    <row r="24" spans="1:36" s="8" customFormat="1" ht="21" customHeight="1">
      <c r="A24" s="180">
        <f t="shared" si="9"/>
        <v>22</v>
      </c>
      <c r="B24" s="181" t="s">
        <v>44</v>
      </c>
      <c r="C24" s="1052">
        <v>4</v>
      </c>
      <c r="D24" s="1038" t="str">
        <f t="shared" si="0"/>
        <v>Hijima Toshiaki</v>
      </c>
      <c r="E24" s="1068" t="s">
        <v>175</v>
      </c>
      <c r="F24" s="1068" t="s">
        <v>176</v>
      </c>
      <c r="G24" s="965" t="s">
        <v>350</v>
      </c>
      <c r="H24" s="1039" t="str">
        <f>VLOOKUP(D24,'2023年間集計'!$B$4:$D$83,3,FALSE)</f>
        <v>肥嶋 俊明</v>
      </c>
      <c r="I24" s="183" t="str">
        <f>VLOOKUP(H24,'2023年間集計'!$D$4:$F$63,2,FALSE)</f>
        <v>Gold</v>
      </c>
      <c r="J24" s="183">
        <v>26</v>
      </c>
      <c r="K24" s="184">
        <v>56</v>
      </c>
      <c r="L24" s="183">
        <v>50</v>
      </c>
      <c r="M24" s="176">
        <f t="shared" si="1"/>
        <v>106</v>
      </c>
      <c r="N24" s="176">
        <f t="shared" si="10"/>
        <v>80</v>
      </c>
      <c r="O24" s="176"/>
      <c r="P24" s="176"/>
      <c r="Q24" s="176"/>
      <c r="R24" s="176"/>
      <c r="S24" s="176"/>
      <c r="T24" s="176">
        <f>IFERROR(VLOOKUP(H24,'2023年間集計'!$D$4:$AN$63,37,FALSE),"0")</f>
        <v>1</v>
      </c>
      <c r="U24" s="186">
        <v>1</v>
      </c>
      <c r="V24" s="176">
        <f t="shared" si="2"/>
        <v>2</v>
      </c>
      <c r="Y24" s="951" t="s">
        <v>274</v>
      </c>
      <c r="Z24" s="951"/>
      <c r="AA24" s="951"/>
      <c r="AB24" s="951"/>
      <c r="AC24" s="1113" t="str">
        <f t="shared" si="3"/>
        <v>肥嶋 俊明</v>
      </c>
      <c r="AD24" s="948">
        <f t="shared" si="4"/>
        <v>22</v>
      </c>
      <c r="AE24" s="835"/>
      <c r="AF24" s="833"/>
      <c r="AG24" s="833"/>
      <c r="AH24" s="833"/>
      <c r="AI24" s="833"/>
    </row>
    <row r="25" spans="1:36" s="8" customFormat="1" ht="21" customHeight="1">
      <c r="A25" s="180">
        <f t="shared" si="9"/>
        <v>23</v>
      </c>
      <c r="B25" s="181" t="s">
        <v>44</v>
      </c>
      <c r="C25" s="1052">
        <v>4</v>
      </c>
      <c r="D25" s="1038" t="str">
        <f t="shared" si="0"/>
        <v>Ichikawa Yoji</v>
      </c>
      <c r="E25" s="1072" t="s">
        <v>0</v>
      </c>
      <c r="F25" s="1072" t="s">
        <v>1</v>
      </c>
      <c r="G25" s="965" t="s">
        <v>339</v>
      </c>
      <c r="H25" s="1039" t="str">
        <f>VLOOKUP(D25,'2023年間集計'!$B$4:$D$83,3,FALSE)</f>
        <v>市川 洋治</v>
      </c>
      <c r="I25" s="183" t="str">
        <f>VLOOKUP(H25,'2023年間集計'!$D$4:$F$63,2,FALSE)</f>
        <v>Gold</v>
      </c>
      <c r="J25" s="183">
        <v>27</v>
      </c>
      <c r="K25" s="187">
        <v>53</v>
      </c>
      <c r="L25" s="183">
        <v>54</v>
      </c>
      <c r="M25" s="176">
        <f t="shared" si="1"/>
        <v>107</v>
      </c>
      <c r="N25" s="176">
        <f t="shared" si="10"/>
        <v>80</v>
      </c>
      <c r="O25" s="176"/>
      <c r="P25" s="176">
        <v>14</v>
      </c>
      <c r="Q25" s="176">
        <v>14</v>
      </c>
      <c r="R25" s="183"/>
      <c r="S25" s="176"/>
      <c r="T25" s="176">
        <f>IFERROR(VLOOKUP(H25,'2023年間集計'!$D$4:$AN$63,37,FALSE),"0")</f>
        <v>10</v>
      </c>
      <c r="U25" s="186">
        <v>1</v>
      </c>
      <c r="V25" s="176">
        <f t="shared" si="2"/>
        <v>11</v>
      </c>
      <c r="Y25" s="951" t="s">
        <v>275</v>
      </c>
      <c r="Z25" s="951"/>
      <c r="AA25" s="951" t="s">
        <v>89</v>
      </c>
      <c r="AB25" s="951" t="s">
        <v>703</v>
      </c>
      <c r="AC25" s="1113" t="str">
        <f t="shared" si="3"/>
        <v>市川 洋治</v>
      </c>
      <c r="AD25" s="948">
        <f t="shared" si="4"/>
        <v>23</v>
      </c>
      <c r="AE25" s="834"/>
      <c r="AF25" s="833"/>
      <c r="AG25" s="833"/>
      <c r="AH25" s="833"/>
      <c r="AI25" s="833"/>
    </row>
    <row r="26" spans="1:36" s="8" customFormat="1" ht="21" customHeight="1">
      <c r="A26" s="180">
        <f t="shared" si="9"/>
        <v>24</v>
      </c>
      <c r="B26" s="181" t="s">
        <v>44</v>
      </c>
      <c r="C26" s="1052">
        <v>2</v>
      </c>
      <c r="D26" s="1038" t="str">
        <f t="shared" si="0"/>
        <v>Yuzawa Toru</v>
      </c>
      <c r="E26" s="1067" t="s">
        <v>162</v>
      </c>
      <c r="F26" s="1067" t="s">
        <v>163</v>
      </c>
      <c r="G26" s="965" t="s">
        <v>693</v>
      </c>
      <c r="H26" s="1039" t="str">
        <f>VLOOKUP(D26,'2023年間集計'!$B$4:$D$83,3,FALSE)</f>
        <v>湯澤 亨</v>
      </c>
      <c r="I26" s="183" t="str">
        <f>VLOOKUP(H26,'2023年間集計'!$D$4:$F$63,2,FALSE)</f>
        <v>Gold</v>
      </c>
      <c r="J26" s="183">
        <v>12</v>
      </c>
      <c r="K26" s="184">
        <v>45</v>
      </c>
      <c r="L26" s="183">
        <v>50</v>
      </c>
      <c r="M26" s="176">
        <f t="shared" si="1"/>
        <v>95</v>
      </c>
      <c r="N26" s="176">
        <f t="shared" si="10"/>
        <v>83</v>
      </c>
      <c r="O26" s="176"/>
      <c r="P26" s="176"/>
      <c r="Q26" s="176"/>
      <c r="R26" s="176"/>
      <c r="S26" s="176"/>
      <c r="T26" s="176">
        <f>IFERROR(VLOOKUP(H26,'2023年間集計'!$D$4:$AN$63,37,FALSE),"0")</f>
        <v>27</v>
      </c>
      <c r="U26" s="182">
        <v>1</v>
      </c>
      <c r="V26" s="176">
        <f t="shared" si="2"/>
        <v>28</v>
      </c>
      <c r="Y26" s="951" t="s">
        <v>276</v>
      </c>
      <c r="Z26" s="951"/>
      <c r="AA26" s="1110"/>
      <c r="AB26" s="1110"/>
      <c r="AC26" s="1113" t="str">
        <f t="shared" si="3"/>
        <v>湯澤 亨</v>
      </c>
      <c r="AD26" s="948">
        <f t="shared" si="4"/>
        <v>24</v>
      </c>
      <c r="AE26" s="835"/>
      <c r="AF26" s="833"/>
      <c r="AG26" s="833"/>
      <c r="AH26" s="833"/>
      <c r="AI26" s="833"/>
    </row>
    <row r="27" spans="1:36" s="8" customFormat="1" ht="21" customHeight="1">
      <c r="A27" s="180">
        <f t="shared" si="9"/>
        <v>25</v>
      </c>
      <c r="B27" s="181" t="s">
        <v>44</v>
      </c>
      <c r="C27" s="1052">
        <v>1</v>
      </c>
      <c r="D27" s="1038" t="str">
        <f t="shared" si="0"/>
        <v>Koyama Akio</v>
      </c>
      <c r="E27" s="1038" t="s">
        <v>35</v>
      </c>
      <c r="F27" s="1038" t="s">
        <v>36</v>
      </c>
      <c r="G27" s="965" t="s">
        <v>332</v>
      </c>
      <c r="H27" s="1039" t="str">
        <f>VLOOKUP(D27,'2023年間集計'!$B$4:$D$83,3,FALSE)</f>
        <v>小山 明男</v>
      </c>
      <c r="I27" s="183" t="str">
        <f>VLOOKUP(H27,'2023年間集計'!$D$4:$F$63,2,FALSE)</f>
        <v>Gold</v>
      </c>
      <c r="J27" s="183">
        <v>23</v>
      </c>
      <c r="K27" s="184">
        <v>53</v>
      </c>
      <c r="L27" s="183">
        <v>54</v>
      </c>
      <c r="M27" s="176">
        <f t="shared" si="1"/>
        <v>107</v>
      </c>
      <c r="N27" s="176">
        <f t="shared" si="10"/>
        <v>84</v>
      </c>
      <c r="O27" s="176"/>
      <c r="P27" s="176"/>
      <c r="Q27" s="176"/>
      <c r="R27" s="176"/>
      <c r="S27" s="176"/>
      <c r="T27" s="176">
        <f>IFERROR(VLOOKUP(H27,'2023年間集計'!$D$4:$AN$63,37,FALSE),"0")</f>
        <v>9</v>
      </c>
      <c r="U27" s="182">
        <v>1</v>
      </c>
      <c r="V27" s="176">
        <f t="shared" si="2"/>
        <v>10</v>
      </c>
      <c r="Y27" s="951" t="s">
        <v>277</v>
      </c>
      <c r="Z27" s="951"/>
      <c r="AA27" s="951" t="s">
        <v>309</v>
      </c>
      <c r="AB27" s="951" t="s">
        <v>208</v>
      </c>
      <c r="AC27" s="1113" t="str">
        <f t="shared" si="3"/>
        <v>小山 明男</v>
      </c>
      <c r="AD27" s="948">
        <f t="shared" si="4"/>
        <v>25</v>
      </c>
      <c r="AE27" s="833"/>
      <c r="AF27" s="833"/>
      <c r="AG27" s="833"/>
      <c r="AH27" s="833"/>
      <c r="AI27" s="833"/>
    </row>
    <row r="28" spans="1:36" s="8" customFormat="1" ht="21" customHeight="1">
      <c r="A28" s="180">
        <f t="shared" si="9"/>
        <v>26</v>
      </c>
      <c r="B28" s="181" t="s">
        <v>231</v>
      </c>
      <c r="C28" s="1052">
        <v>4</v>
      </c>
      <c r="D28" s="1038" t="str">
        <f t="shared" si="0"/>
        <v>Saito Ikuma</v>
      </c>
      <c r="E28" s="1067" t="s">
        <v>240</v>
      </c>
      <c r="F28" s="1067" t="s">
        <v>241</v>
      </c>
      <c r="G28" s="965" t="s">
        <v>126</v>
      </c>
      <c r="H28" s="1039" t="str">
        <f>VLOOKUP(D28,'2023年間集計'!$B$4:$D$83,3,FALSE)</f>
        <v>齋藤 育真</v>
      </c>
      <c r="I28" s="183" t="str">
        <f>VLOOKUP(H28,'2023年間集計'!$D$4:$F$63,2,FALSE)</f>
        <v>Gold</v>
      </c>
      <c r="J28" s="183">
        <v>33</v>
      </c>
      <c r="K28" s="183">
        <v>59</v>
      </c>
      <c r="L28" s="183">
        <v>60</v>
      </c>
      <c r="M28" s="176">
        <f t="shared" si="1"/>
        <v>119</v>
      </c>
      <c r="N28" s="176">
        <f t="shared" si="10"/>
        <v>86</v>
      </c>
      <c r="O28" s="176"/>
      <c r="P28" s="176"/>
      <c r="Q28" s="176"/>
      <c r="R28" s="176"/>
      <c r="S28" s="176"/>
      <c r="T28" s="176">
        <f>IFERROR(VLOOKUP(H28,'2023年間集計'!$D$4:$AN$63,37,FALSE),"0")</f>
        <v>18</v>
      </c>
      <c r="U28" s="182">
        <v>1</v>
      </c>
      <c r="V28" s="176">
        <f t="shared" si="2"/>
        <v>19</v>
      </c>
      <c r="Y28" s="951" t="s">
        <v>278</v>
      </c>
      <c r="Z28" s="951"/>
      <c r="AA28" s="951"/>
      <c r="AB28" s="951"/>
      <c r="AC28" s="1113" t="str">
        <f t="shared" si="3"/>
        <v>齋藤 育真</v>
      </c>
      <c r="AD28" s="948">
        <f t="shared" si="4"/>
        <v>26</v>
      </c>
      <c r="AE28" s="833"/>
      <c r="AF28" s="833"/>
      <c r="AG28" s="833"/>
      <c r="AH28" s="833"/>
      <c r="AI28" s="833"/>
    </row>
    <row r="29" spans="1:36" s="8" customFormat="1" ht="21" customHeight="1">
      <c r="A29" s="180">
        <f t="shared" si="9"/>
        <v>27</v>
      </c>
      <c r="B29" s="181" t="s">
        <v>44</v>
      </c>
      <c r="C29" s="1099">
        <v>3</v>
      </c>
      <c r="D29" s="1100" t="str">
        <f t="shared" si="0"/>
        <v>Ray Anthony</v>
      </c>
      <c r="E29" s="1071" t="s">
        <v>6</v>
      </c>
      <c r="F29" s="1071" t="s">
        <v>7</v>
      </c>
      <c r="G29" s="1041" t="s">
        <v>496</v>
      </c>
      <c r="H29" s="1039" t="str">
        <f>VLOOKUP(D29,'2023年間集計'!$B$4:$D$83,3,FALSE)</f>
        <v>ﾚｲ ｱﾝｿﾆｰ</v>
      </c>
      <c r="I29" s="212" t="str">
        <f>VLOOKUP(H29,'2023年間集計'!$D$4:$F$63,2,FALSE)</f>
        <v>Gold</v>
      </c>
      <c r="J29" s="212">
        <v>36</v>
      </c>
      <c r="K29" s="212">
        <v>62</v>
      </c>
      <c r="L29" s="183">
        <v>61</v>
      </c>
      <c r="M29" s="176">
        <f t="shared" si="1"/>
        <v>123</v>
      </c>
      <c r="N29" s="176">
        <f t="shared" si="10"/>
        <v>87</v>
      </c>
      <c r="O29" s="176"/>
      <c r="P29" s="176"/>
      <c r="Q29" s="176"/>
      <c r="R29" s="176"/>
      <c r="S29" s="176"/>
      <c r="T29" s="176">
        <f>IFERROR(VLOOKUP(H29,'2023年間集計'!$D$4:$AN$63,37,FALSE),"0")</f>
        <v>1</v>
      </c>
      <c r="U29" s="182">
        <v>1</v>
      </c>
      <c r="V29" s="176">
        <f t="shared" si="2"/>
        <v>2</v>
      </c>
      <c r="Y29" s="951" t="s">
        <v>279</v>
      </c>
      <c r="Z29" s="951"/>
      <c r="AA29" s="1115"/>
      <c r="AB29" s="1116"/>
      <c r="AC29" s="1113" t="str">
        <f t="shared" si="3"/>
        <v>ﾚｲ ｱﾝｿﾆｰ</v>
      </c>
      <c r="AD29" s="948">
        <f t="shared" si="4"/>
        <v>27</v>
      </c>
      <c r="AE29" s="833"/>
      <c r="AF29" s="833"/>
      <c r="AG29" s="833"/>
      <c r="AH29" s="831"/>
      <c r="AI29" s="833"/>
    </row>
    <row r="30" spans="1:36" s="8" customFormat="1" ht="21" customHeight="1">
      <c r="A30" s="180">
        <f t="shared" si="9"/>
        <v>28</v>
      </c>
      <c r="B30" s="181" t="s">
        <v>44</v>
      </c>
      <c r="C30" s="1099">
        <v>10</v>
      </c>
      <c r="D30" s="1100" t="str">
        <f t="shared" si="0"/>
        <v>Fujimoto Yasuyoshi</v>
      </c>
      <c r="E30" s="1101" t="s">
        <v>360</v>
      </c>
      <c r="F30" s="1101" t="s">
        <v>361</v>
      </c>
      <c r="G30" s="1050" t="s">
        <v>782</v>
      </c>
      <c r="H30" s="1039" t="str">
        <f>VLOOKUP(D30,'2023年間集計'!$B$4:$D$83,3,FALSE)</f>
        <v>藤本 安義</v>
      </c>
      <c r="I30" s="212" t="str">
        <f>VLOOKUP(H30,'2023年間集計'!$D$4:$F$63,2,FALSE)</f>
        <v>Gold</v>
      </c>
      <c r="J30" s="212">
        <v>20</v>
      </c>
      <c r="K30" s="214">
        <v>52</v>
      </c>
      <c r="L30" s="183">
        <v>56</v>
      </c>
      <c r="M30" s="176">
        <f t="shared" si="1"/>
        <v>108</v>
      </c>
      <c r="N30" s="176">
        <f t="shared" si="10"/>
        <v>88</v>
      </c>
      <c r="O30" s="176"/>
      <c r="P30" s="176"/>
      <c r="Q30" s="176"/>
      <c r="R30" s="176"/>
      <c r="S30" s="176"/>
      <c r="T30" s="176">
        <f>IFERROR(VLOOKUP(H30,'2023年間集計'!$D$4:$AN$63,37,FALSE),"0")</f>
        <v>2</v>
      </c>
      <c r="U30" s="182">
        <v>1</v>
      </c>
      <c r="V30" s="176">
        <f t="shared" si="2"/>
        <v>3</v>
      </c>
      <c r="Y30" s="951" t="s">
        <v>280</v>
      </c>
      <c r="Z30" s="951"/>
      <c r="AA30" s="951"/>
      <c r="AB30" s="951"/>
      <c r="AC30" s="1113" t="str">
        <f>H30</f>
        <v>藤本 安義</v>
      </c>
      <c r="AD30" s="948">
        <f t="shared" si="4"/>
        <v>28</v>
      </c>
      <c r="AE30" s="833"/>
      <c r="AF30" s="833"/>
      <c r="AG30" s="833"/>
      <c r="AH30" s="831"/>
      <c r="AI30" s="831"/>
    </row>
    <row r="31" spans="1:36" s="8" customFormat="1" ht="21" customHeight="1">
      <c r="A31" s="1077">
        <f t="shared" si="9"/>
        <v>29</v>
      </c>
      <c r="B31" s="1061" t="s">
        <v>44</v>
      </c>
      <c r="C31" s="1099">
        <v>3</v>
      </c>
      <c r="D31" s="1100" t="str">
        <f t="shared" si="0"/>
        <v>Kuwata Akira</v>
      </c>
      <c r="E31" s="1101" t="s">
        <v>226</v>
      </c>
      <c r="F31" s="1101" t="s">
        <v>227</v>
      </c>
      <c r="G31" s="1050" t="s">
        <v>339</v>
      </c>
      <c r="H31" s="1039" t="str">
        <f>VLOOKUP(D31,'2023年間集計'!$B$4:$D$83,3,FALSE)</f>
        <v>桑田 晃</v>
      </c>
      <c r="I31" s="1102" t="str">
        <f>VLOOKUP(H31,'2023年間集計'!$D$4:$F$63,2,FALSE)</f>
        <v>White</v>
      </c>
      <c r="J31" s="1102">
        <v>20</v>
      </c>
      <c r="K31" s="1103">
        <v>56</v>
      </c>
      <c r="L31" s="1078">
        <v>53</v>
      </c>
      <c r="M31" s="1079">
        <f t="shared" si="1"/>
        <v>109</v>
      </c>
      <c r="N31" s="1079">
        <f t="shared" si="10"/>
        <v>89</v>
      </c>
      <c r="O31" s="1079"/>
      <c r="P31" s="1079"/>
      <c r="Q31" s="1079"/>
      <c r="R31" s="1079"/>
      <c r="S31" s="176"/>
      <c r="T31" s="1079">
        <f>IFERROR(VLOOKUP(H31,'2023年間集計'!$D$4:$AN$63,37,FALSE),"0")</f>
        <v>26</v>
      </c>
      <c r="U31" s="1080">
        <v>1</v>
      </c>
      <c r="V31" s="176">
        <f t="shared" si="2"/>
        <v>27</v>
      </c>
      <c r="Y31" s="951" t="s">
        <v>106</v>
      </c>
      <c r="Z31" s="951"/>
      <c r="AA31" s="951" t="s">
        <v>667</v>
      </c>
      <c r="AB31" s="951" t="s">
        <v>222</v>
      </c>
      <c r="AC31" s="1113" t="str">
        <f t="shared" si="3"/>
        <v>桑田 晃</v>
      </c>
      <c r="AD31" s="948"/>
      <c r="AE31" s="41"/>
      <c r="AF31" s="833"/>
      <c r="AG31" s="833"/>
      <c r="AH31" s="836"/>
      <c r="AI31" s="836"/>
      <c r="AJ31" s="10"/>
    </row>
    <row r="32" spans="1:36" ht="21" customHeight="1">
      <c r="A32" s="1077">
        <f t="shared" si="9"/>
        <v>30</v>
      </c>
      <c r="B32" s="1061" t="s">
        <v>44</v>
      </c>
      <c r="C32" s="1099">
        <v>3</v>
      </c>
      <c r="D32" s="1100" t="str">
        <f t="shared" si="0"/>
        <v>Nagashima Takashi</v>
      </c>
      <c r="E32" s="1100" t="s">
        <v>33</v>
      </c>
      <c r="F32" s="1100" t="s">
        <v>30</v>
      </c>
      <c r="G32" s="1050" t="s">
        <v>339</v>
      </c>
      <c r="H32" s="1039" t="str">
        <f>VLOOKUP(D32,'2023年間集計'!$B$4:$D$83,3,FALSE)</f>
        <v>長島 隆志</v>
      </c>
      <c r="I32" s="1102" t="str">
        <f>VLOOKUP(H32,'2023年間集計'!$D$4:$F$63,2,FALSE)</f>
        <v>Blue</v>
      </c>
      <c r="J32" s="1102">
        <v>24</v>
      </c>
      <c r="K32" s="1103">
        <v>53</v>
      </c>
      <c r="L32" s="1078">
        <v>61</v>
      </c>
      <c r="M32" s="1079">
        <f t="shared" si="1"/>
        <v>114</v>
      </c>
      <c r="N32" s="1079">
        <f t="shared" si="10"/>
        <v>90</v>
      </c>
      <c r="O32" s="1079"/>
      <c r="P32" s="1079"/>
      <c r="Q32" s="1079"/>
      <c r="R32" s="1079"/>
      <c r="S32" s="1079"/>
      <c r="T32" s="1079">
        <f>IFERROR(VLOOKUP(H32,'2023年間集計'!$D$4:$AN$63,37,FALSE),"0")</f>
        <v>4</v>
      </c>
      <c r="U32" s="1080">
        <v>1</v>
      </c>
      <c r="V32" s="176">
        <f t="shared" si="2"/>
        <v>5</v>
      </c>
      <c r="W32" s="1081">
        <f>J32+1</f>
        <v>25</v>
      </c>
      <c r="Y32" s="951" t="s">
        <v>281</v>
      </c>
      <c r="Z32" s="1111"/>
      <c r="AA32" s="1110"/>
      <c r="AB32" s="951"/>
      <c r="AC32" s="1113" t="str">
        <f t="shared" si="3"/>
        <v>長島 隆志</v>
      </c>
      <c r="AD32" s="948"/>
      <c r="AE32" s="833"/>
      <c r="AF32" s="833"/>
      <c r="AG32" s="833"/>
      <c r="AH32" s="35"/>
      <c r="AI32" s="35"/>
    </row>
    <row r="33" spans="1:35" ht="21" customHeight="1">
      <c r="A33" s="1077">
        <f t="shared" si="9"/>
        <v>31</v>
      </c>
      <c r="B33" s="1061" t="s">
        <v>231</v>
      </c>
      <c r="C33" s="1099">
        <v>1</v>
      </c>
      <c r="D33" s="1100" t="str">
        <f t="shared" si="0"/>
        <v>Umemoto Ryosuke</v>
      </c>
      <c r="E33" s="1101" t="s">
        <v>556</v>
      </c>
      <c r="F33" s="1101" t="s">
        <v>557</v>
      </c>
      <c r="G33" s="1043" t="s">
        <v>770</v>
      </c>
      <c r="H33" s="1039" t="str">
        <f>VLOOKUP(D33,'2023年間集計'!$B$4:$D$83,3,FALSE)</f>
        <v>梅本 良輔</v>
      </c>
      <c r="I33" s="1102" t="str">
        <f>VLOOKUP(H33,'2023年間集計'!$D$4:$F$63,2,FALSE)</f>
        <v>Gold</v>
      </c>
      <c r="J33" s="1102">
        <v>22</v>
      </c>
      <c r="K33" s="1103">
        <v>60</v>
      </c>
      <c r="L33" s="1078">
        <v>59</v>
      </c>
      <c r="M33" s="1097">
        <f t="shared" si="1"/>
        <v>119</v>
      </c>
      <c r="N33" s="1079">
        <f t="shared" si="10"/>
        <v>97</v>
      </c>
      <c r="O33" s="1079"/>
      <c r="P33" s="1079"/>
      <c r="Q33" s="1079"/>
      <c r="R33" s="1079"/>
      <c r="S33" s="1098"/>
      <c r="T33" s="1079">
        <f>IFERROR(VLOOKUP(H33,'2023年間集計'!$D$4:$AN$63,37,FALSE),"0")</f>
        <v>2</v>
      </c>
      <c r="U33" s="1080">
        <v>1</v>
      </c>
      <c r="V33" s="176">
        <f t="shared" si="2"/>
        <v>3</v>
      </c>
      <c r="W33" s="1081">
        <f>J33+2</f>
        <v>24</v>
      </c>
      <c r="Y33" s="951" t="s">
        <v>282</v>
      </c>
      <c r="Z33" s="1111"/>
      <c r="AA33" s="1117"/>
      <c r="AB33" s="1118"/>
      <c r="AC33" s="1113" t="str">
        <f t="shared" si="3"/>
        <v>梅本 良輔</v>
      </c>
      <c r="AD33" s="711"/>
      <c r="AE33" s="833"/>
      <c r="AF33" s="833"/>
      <c r="AG33" s="833"/>
      <c r="AH33" s="35"/>
      <c r="AI33" s="35"/>
    </row>
    <row r="34" spans="1:35" ht="21" customHeight="1">
      <c r="A34" s="1077">
        <f t="shared" si="9"/>
        <v>32</v>
      </c>
      <c r="B34" s="1061" t="s">
        <v>44</v>
      </c>
      <c r="C34" s="1099">
        <v>2</v>
      </c>
      <c r="D34" s="1100" t="str">
        <f t="shared" si="0"/>
        <v>Nakamoto Daishiro</v>
      </c>
      <c r="E34" s="1104" t="s">
        <v>551</v>
      </c>
      <c r="F34" s="1104" t="s">
        <v>552</v>
      </c>
      <c r="G34" s="1043" t="s">
        <v>339</v>
      </c>
      <c r="H34" s="1039" t="str">
        <f>VLOOKUP(D34,'2023年間集計'!$B$4:$D$83,3,FALSE)</f>
        <v>中本 大志朗</v>
      </c>
      <c r="I34" s="1102" t="str">
        <f>VLOOKUP(H34,'2023年間集計'!$D$4:$F$63,2,FALSE)</f>
        <v>Gold</v>
      </c>
      <c r="J34" s="1102" t="s">
        <v>179</v>
      </c>
      <c r="K34" s="1097">
        <v>48</v>
      </c>
      <c r="L34" s="1079">
        <v>59</v>
      </c>
      <c r="M34" s="1079">
        <f t="shared" si="1"/>
        <v>107</v>
      </c>
      <c r="N34" s="1079"/>
      <c r="O34" s="1079"/>
      <c r="P34" s="1079"/>
      <c r="Q34" s="1079"/>
      <c r="R34" s="1079"/>
      <c r="S34" s="1079"/>
      <c r="T34" s="1079">
        <f>IFERROR(VLOOKUP(H34,'2023年間集計'!$D$4:$AN$63,37,FALSE),"0")</f>
        <v>1</v>
      </c>
      <c r="U34" s="1080">
        <v>1</v>
      </c>
      <c r="V34" s="176">
        <f t="shared" si="2"/>
        <v>2</v>
      </c>
      <c r="Y34" s="951" t="s">
        <v>283</v>
      </c>
      <c r="Z34" s="1111"/>
      <c r="AA34" s="1118"/>
      <c r="AB34" s="1118"/>
      <c r="AC34" s="1113" t="str">
        <f t="shared" si="3"/>
        <v>中本 大志朗</v>
      </c>
      <c r="AD34" s="711"/>
      <c r="AE34" s="833"/>
      <c r="AF34" s="833"/>
      <c r="AG34" s="833"/>
      <c r="AH34" s="35"/>
      <c r="AI34" s="35"/>
    </row>
    <row r="35" spans="1:35" ht="21" customHeight="1">
      <c r="A35" s="1077">
        <f t="shared" si="9"/>
        <v>33</v>
      </c>
      <c r="B35" s="1061" t="s">
        <v>44</v>
      </c>
      <c r="C35" s="1099">
        <v>7</v>
      </c>
      <c r="D35" s="1100" t="str">
        <f t="shared" si="0"/>
        <v>Kawabata Toshio</v>
      </c>
      <c r="E35" s="1105" t="s">
        <v>731</v>
      </c>
      <c r="F35" s="1105" t="s">
        <v>732</v>
      </c>
      <c r="G35" s="1050" t="s">
        <v>774</v>
      </c>
      <c r="H35" s="1039" t="str">
        <f>VLOOKUP(D35,'2023年間集計'!$B$4:$D$83,3,FALSE)</f>
        <v>川畑 寿夫</v>
      </c>
      <c r="I35" s="1102" t="str">
        <f>VLOOKUP(H35,'2023年間集計'!$D$4:$F$63,2,FALSE)</f>
        <v>Gold</v>
      </c>
      <c r="J35" s="1102" t="s">
        <v>179</v>
      </c>
      <c r="K35" s="1103">
        <v>43</v>
      </c>
      <c r="L35" s="1078">
        <v>53</v>
      </c>
      <c r="M35" s="1079">
        <f t="shared" si="1"/>
        <v>96</v>
      </c>
      <c r="N35" s="1079"/>
      <c r="O35" s="1079"/>
      <c r="P35" s="1079"/>
      <c r="Q35" s="1079"/>
      <c r="R35" s="1079"/>
      <c r="S35" s="1079"/>
      <c r="T35" s="1079">
        <f>IFERROR(VLOOKUP(H35,'2023年間集計'!$D$4:$AN$63,37,FALSE),"0")</f>
        <v>1</v>
      </c>
      <c r="U35" s="1080">
        <v>1</v>
      </c>
      <c r="V35" s="176">
        <f t="shared" si="2"/>
        <v>2</v>
      </c>
      <c r="Y35" s="951" t="s">
        <v>283</v>
      </c>
      <c r="Z35" s="1111"/>
      <c r="AA35" s="1118"/>
      <c r="AB35" s="1118"/>
      <c r="AC35" s="1113" t="str">
        <f t="shared" si="3"/>
        <v>川畑 寿夫</v>
      </c>
      <c r="AD35" s="711"/>
      <c r="AE35" s="833"/>
      <c r="AF35" s="833"/>
      <c r="AG35" s="833"/>
      <c r="AH35" s="35"/>
      <c r="AI35" s="35"/>
    </row>
    <row r="36" spans="1:35" ht="21" customHeight="1">
      <c r="A36" s="12"/>
      <c r="U36" s="16"/>
      <c r="Y36" s="951"/>
      <c r="Z36" s="1111"/>
      <c r="AA36" s="951"/>
      <c r="AB36" s="951"/>
      <c r="AC36" s="1113"/>
      <c r="AD36" s="57"/>
      <c r="AE36" s="35"/>
      <c r="AF36" s="35"/>
      <c r="AG36" s="35"/>
      <c r="AH36" s="35"/>
      <c r="AI36" s="35"/>
    </row>
    <row r="37" spans="1:35" ht="21" customHeight="1">
      <c r="A37" s="12"/>
      <c r="U37" s="16"/>
      <c r="Y37" s="951"/>
      <c r="Z37" s="1111"/>
      <c r="AA37" s="1118"/>
      <c r="AB37" s="1118"/>
      <c r="AC37" s="1113"/>
      <c r="AD37" s="57"/>
      <c r="AE37" s="35"/>
      <c r="AF37" s="35"/>
      <c r="AG37" s="35"/>
      <c r="AH37" s="35"/>
      <c r="AI37" s="35"/>
    </row>
    <row r="38" spans="1:35" ht="21" customHeight="1">
      <c r="A38" s="12"/>
      <c r="B38" s="17"/>
      <c r="E38" s="1074"/>
      <c r="F38" s="1074"/>
      <c r="G38" s="1074"/>
      <c r="I38" s="3"/>
      <c r="J38" s="3"/>
      <c r="K38" s="3"/>
      <c r="L38" s="3"/>
      <c r="M38" s="8"/>
      <c r="N38" s="8"/>
      <c r="Q38" s="8"/>
      <c r="U38" s="16"/>
      <c r="Y38" s="951"/>
      <c r="Z38" s="1111"/>
      <c r="AA38" s="1118"/>
      <c r="AB38" s="1118"/>
      <c r="AC38" s="1113"/>
      <c r="AD38" s="57"/>
      <c r="AE38" s="35"/>
      <c r="AF38" s="35"/>
      <c r="AG38" s="35"/>
      <c r="AH38" s="35"/>
      <c r="AI38" s="35"/>
    </row>
    <row r="39" spans="1:35" ht="21" customHeight="1">
      <c r="A39" s="12"/>
      <c r="B39" s="17"/>
      <c r="E39" s="1074"/>
      <c r="F39" s="1075"/>
      <c r="G39" s="1076"/>
      <c r="I39" s="3"/>
      <c r="J39" s="3"/>
      <c r="K39" s="3"/>
      <c r="L39" s="3"/>
      <c r="M39" s="8"/>
      <c r="N39" s="8"/>
      <c r="Q39" s="28"/>
      <c r="U39" s="16"/>
      <c r="Y39" s="951" t="s">
        <v>754</v>
      </c>
      <c r="Z39" s="1111"/>
      <c r="AA39" s="1113" t="s">
        <v>688</v>
      </c>
      <c r="AB39" s="1118"/>
      <c r="AC39" s="1113" t="s">
        <v>810</v>
      </c>
      <c r="AD39" s="57"/>
      <c r="AE39" s="943"/>
      <c r="AF39" s="35"/>
      <c r="AG39" s="35"/>
      <c r="AH39" s="35"/>
      <c r="AI39" s="35"/>
    </row>
    <row r="40" spans="1:35" ht="21" customHeight="1">
      <c r="A40" s="12"/>
      <c r="B40" s="17"/>
      <c r="E40" s="15"/>
      <c r="F40" s="15"/>
      <c r="G40" s="27"/>
      <c r="I40" s="51"/>
      <c r="J40" s="51"/>
      <c r="K40" s="51"/>
      <c r="L40" s="3"/>
      <c r="M40" s="8"/>
      <c r="N40" s="8"/>
      <c r="Q40" s="8"/>
      <c r="S40" s="9"/>
      <c r="U40" s="16"/>
      <c r="Y40" s="951" t="s">
        <v>813</v>
      </c>
      <c r="Z40" s="1111"/>
      <c r="AA40" s="1120" t="s">
        <v>757</v>
      </c>
      <c r="AB40" s="1118"/>
      <c r="AC40" s="1113" t="s">
        <v>812</v>
      </c>
      <c r="AD40" s="57"/>
      <c r="AE40" s="943"/>
      <c r="AF40" s="35"/>
      <c r="AG40" s="35"/>
      <c r="AH40" s="35"/>
      <c r="AI40" s="35"/>
    </row>
    <row r="41" spans="1:35" ht="21" customHeight="1">
      <c r="A41" s="12"/>
      <c r="B41" s="181" t="s">
        <v>230</v>
      </c>
      <c r="C41" s="914">
        <v>1</v>
      </c>
      <c r="D41" s="1038" t="str">
        <f t="shared" ref="D41:D46" si="11">E41&amp;" "&amp;F41</f>
        <v>Iwabuchi Hiromitsu</v>
      </c>
      <c r="E41" s="1023" t="s">
        <v>771</v>
      </c>
      <c r="F41" s="1023" t="s">
        <v>772</v>
      </c>
      <c r="G41" s="1021" t="s">
        <v>770</v>
      </c>
      <c r="H41" s="1039" t="str">
        <f>VLOOKUP(D41,'2023年間集計'!$B$4:$D$83,3,FALSE)</f>
        <v>岩渕 裕光</v>
      </c>
      <c r="I41" s="183" t="str">
        <f>VLOOKUP(H41,'2023年間集計'!$D$4:$F$83,2,FALSE)</f>
        <v>Gold</v>
      </c>
      <c r="J41" s="176" t="s">
        <v>235</v>
      </c>
      <c r="K41" s="183">
        <v>58</v>
      </c>
      <c r="L41" s="183">
        <v>60</v>
      </c>
      <c r="M41" s="191">
        <f>K41+L41</f>
        <v>118</v>
      </c>
      <c r="N41" s="1062"/>
      <c r="O41" s="1063"/>
      <c r="P41" s="1063"/>
      <c r="Q41" s="196"/>
      <c r="R41" s="198"/>
      <c r="S41" s="201"/>
      <c r="T41" s="198"/>
      <c r="U41" s="198"/>
      <c r="V41" s="198"/>
      <c r="Y41" s="951"/>
      <c r="Z41" s="1111"/>
      <c r="AA41" s="1118"/>
      <c r="AB41" s="1118"/>
      <c r="AC41" s="1113"/>
      <c r="AD41" s="57"/>
      <c r="AE41" s="35"/>
      <c r="AF41" s="35"/>
      <c r="AG41" s="35"/>
      <c r="AH41" s="35"/>
      <c r="AI41" s="35"/>
    </row>
    <row r="42" spans="1:35" s="8" customFormat="1" ht="21" customHeight="1">
      <c r="A42" s="10"/>
      <c r="B42" s="181" t="s">
        <v>230</v>
      </c>
      <c r="C42" s="914">
        <v>2</v>
      </c>
      <c r="D42" s="1038" t="str">
        <f t="shared" si="11"/>
        <v>Yuzawa Miki</v>
      </c>
      <c r="E42" s="966" t="s">
        <v>162</v>
      </c>
      <c r="F42" s="966" t="s">
        <v>773</v>
      </c>
      <c r="G42" s="1021" t="s">
        <v>339</v>
      </c>
      <c r="H42" s="1039" t="str">
        <f>VLOOKUP(D42,'2023年間集計'!$B$4:$D$83,3,FALSE)</f>
        <v>湯澤 美紀</v>
      </c>
      <c r="I42" s="212" t="str">
        <f>VLOOKUP(H42,'2023年間集計'!$D$4:$F$83,2,FALSE)</f>
        <v>Green</v>
      </c>
      <c r="J42" s="176" t="s">
        <v>235</v>
      </c>
      <c r="K42" s="183">
        <v>54</v>
      </c>
      <c r="L42" s="183">
        <v>51</v>
      </c>
      <c r="M42" s="191">
        <f>K42+L42</f>
        <v>105</v>
      </c>
      <c r="N42" s="1064"/>
      <c r="O42" s="1063"/>
      <c r="P42" s="1063"/>
      <c r="Q42" s="196"/>
      <c r="R42" s="198" t="s">
        <v>818</v>
      </c>
      <c r="S42" s="199"/>
      <c r="T42" s="198"/>
      <c r="U42" s="198">
        <v>1</v>
      </c>
      <c r="V42" s="176">
        <f t="shared" ref="V42:V43" si="12">U42+T42</f>
        <v>1</v>
      </c>
      <c r="Y42" s="951"/>
      <c r="Z42" s="1111"/>
      <c r="AA42" s="951"/>
      <c r="AB42" s="951"/>
      <c r="AC42" s="1113"/>
      <c r="AD42" s="57"/>
      <c r="AE42" s="35"/>
      <c r="AF42" s="35"/>
      <c r="AG42" s="35"/>
      <c r="AH42" s="35"/>
      <c r="AI42" s="35"/>
    </row>
    <row r="43" spans="1:35" s="8" customFormat="1" ht="21" customHeight="1">
      <c r="A43" s="10"/>
      <c r="B43" s="181" t="s">
        <v>230</v>
      </c>
      <c r="C43" s="914">
        <v>4</v>
      </c>
      <c r="D43" s="1038" t="str">
        <f t="shared" si="11"/>
        <v>Bogo Yasuo</v>
      </c>
      <c r="E43" s="966" t="s">
        <v>777</v>
      </c>
      <c r="F43" s="966" t="s">
        <v>778</v>
      </c>
      <c r="G43" s="1043" t="s">
        <v>766</v>
      </c>
      <c r="H43" s="1039" t="str">
        <f>VLOOKUP(D43,'2023年間集計'!$B$4:$D$83,3,FALSE)</f>
        <v>防護 康雄</v>
      </c>
      <c r="I43" s="183" t="str">
        <f>VLOOKUP(H43,'2023年間集計'!$D$4:$F$83,2,FALSE)</f>
        <v>Gold</v>
      </c>
      <c r="J43" s="176" t="s">
        <v>235</v>
      </c>
      <c r="K43" s="183">
        <v>64</v>
      </c>
      <c r="L43" s="183">
        <v>60</v>
      </c>
      <c r="M43" s="191">
        <f t="shared" ref="M43:M45" si="13">K43+L43</f>
        <v>124</v>
      </c>
      <c r="N43" s="1062"/>
      <c r="O43" s="1063"/>
      <c r="P43" s="1063"/>
      <c r="Q43" s="196"/>
      <c r="R43" s="198"/>
      <c r="S43" s="198"/>
      <c r="T43" s="198"/>
      <c r="U43" s="1080">
        <v>1</v>
      </c>
      <c r="V43" s="176">
        <f t="shared" si="12"/>
        <v>1</v>
      </c>
      <c r="Y43" s="951"/>
      <c r="Z43" s="1111"/>
      <c r="AA43" s="1118"/>
      <c r="AB43" s="1118"/>
      <c r="AC43" s="1113"/>
      <c r="AD43" s="57"/>
      <c r="AE43" s="35"/>
      <c r="AF43" s="35"/>
      <c r="AG43" s="35"/>
      <c r="AH43" s="35"/>
      <c r="AI43" s="35"/>
    </row>
    <row r="44" spans="1:35" s="8" customFormat="1" ht="21" customHeight="1">
      <c r="A44" s="10"/>
      <c r="B44" s="181" t="s">
        <v>230</v>
      </c>
      <c r="C44" s="810">
        <v>5</v>
      </c>
      <c r="D44" s="1038" t="str">
        <f t="shared" si="11"/>
        <v>Wada Toru</v>
      </c>
      <c r="E44" s="1044" t="s">
        <v>783</v>
      </c>
      <c r="F44" s="971" t="s">
        <v>163</v>
      </c>
      <c r="G44" s="1045" t="s">
        <v>784</v>
      </c>
      <c r="H44" s="1039" t="str">
        <f>VLOOKUP(D44,'2023年間集計'!$B$4:$D$83,3,FALSE)</f>
        <v>和田 徹</v>
      </c>
      <c r="I44" s="183" t="str">
        <f>VLOOKUP(H44,'2023年間集計'!$D$4:$F$83,2,FALSE)</f>
        <v>Gold</v>
      </c>
      <c r="J44" s="176" t="s">
        <v>235</v>
      </c>
      <c r="K44" s="193">
        <v>51</v>
      </c>
      <c r="L44" s="193">
        <v>47</v>
      </c>
      <c r="M44" s="191">
        <f t="shared" si="13"/>
        <v>98</v>
      </c>
      <c r="N44" s="1065"/>
      <c r="O44" s="1063"/>
      <c r="P44" s="1063"/>
      <c r="Q44" s="196"/>
      <c r="R44" s="198"/>
      <c r="S44" s="200" t="s">
        <v>118</v>
      </c>
      <c r="T44" s="198"/>
      <c r="U44" s="1080">
        <v>1</v>
      </c>
      <c r="V44" s="176">
        <f t="shared" ref="V44" si="14">U44+T44</f>
        <v>1</v>
      </c>
      <c r="Y44" s="951"/>
      <c r="Z44" s="1111"/>
      <c r="AA44" s="1118"/>
      <c r="AB44" s="1118"/>
      <c r="AC44" s="1113"/>
      <c r="AD44" s="711"/>
      <c r="AE44" s="35"/>
      <c r="AF44" s="35"/>
      <c r="AG44" s="35"/>
      <c r="AH44" s="35"/>
      <c r="AI44" s="35"/>
    </row>
    <row r="45" spans="1:35" s="8" customFormat="1" ht="21" customHeight="1">
      <c r="A45" s="10"/>
      <c r="B45" s="181" t="s">
        <v>230</v>
      </c>
      <c r="C45" s="914">
        <v>8</v>
      </c>
      <c r="D45" s="1038" t="str">
        <f t="shared" si="11"/>
        <v>Horiuchi Satoshi</v>
      </c>
      <c r="E45" s="966" t="s">
        <v>775</v>
      </c>
      <c r="F45" s="966" t="s">
        <v>168</v>
      </c>
      <c r="G45" s="965" t="s">
        <v>776</v>
      </c>
      <c r="H45" s="1039" t="str">
        <f>VLOOKUP(D45,'2023年間集計'!$B$4:$D$83,3,FALSE)</f>
        <v>堀内 諭</v>
      </c>
      <c r="I45" s="183" t="str">
        <f>VLOOKUP(H45,'2023年間集計'!$D$4:$F$83,2,FALSE)</f>
        <v>Gold</v>
      </c>
      <c r="J45" s="176" t="s">
        <v>235</v>
      </c>
      <c r="K45" s="193">
        <v>52</v>
      </c>
      <c r="L45" s="193">
        <v>57</v>
      </c>
      <c r="M45" s="191">
        <f t="shared" si="13"/>
        <v>109</v>
      </c>
      <c r="N45" s="1065"/>
      <c r="O45" s="1063"/>
      <c r="P45" s="1063"/>
      <c r="Q45" s="196"/>
      <c r="R45" s="198"/>
      <c r="S45" s="198"/>
      <c r="T45" s="198"/>
      <c r="U45" s="198"/>
      <c r="V45" s="198"/>
      <c r="Y45" s="951"/>
      <c r="Z45" s="1111"/>
      <c r="AA45" s="1118"/>
      <c r="AB45" s="1118"/>
      <c r="AC45" s="1113"/>
      <c r="AD45" s="711"/>
      <c r="AE45" s="35"/>
      <c r="AF45" s="35"/>
      <c r="AG45" s="35"/>
      <c r="AH45" s="35"/>
      <c r="AI45" s="35"/>
    </row>
    <row r="46" spans="1:35" s="8" customFormat="1" ht="21" customHeight="1">
      <c r="A46" s="10"/>
      <c r="B46" s="181" t="s">
        <v>230</v>
      </c>
      <c r="C46" s="810">
        <v>9</v>
      </c>
      <c r="D46" s="1038" t="str">
        <f t="shared" si="11"/>
        <v>Fukuda Saori</v>
      </c>
      <c r="E46" s="967" t="s">
        <v>779</v>
      </c>
      <c r="F46" s="1044" t="s">
        <v>780</v>
      </c>
      <c r="G46" s="965" t="s">
        <v>781</v>
      </c>
      <c r="H46" s="1039" t="str">
        <f>VLOOKUP(D46,'2023年間集計'!$B$4:$D$83,3,FALSE)</f>
        <v>福田 沙織</v>
      </c>
      <c r="I46" s="183" t="str">
        <f>VLOOKUP(H46,'2023年間集計'!$D$4:$F$83,2,FALSE)</f>
        <v>Green</v>
      </c>
      <c r="J46" s="176" t="s">
        <v>235</v>
      </c>
      <c r="K46" s="193">
        <v>66</v>
      </c>
      <c r="L46" s="193">
        <v>60</v>
      </c>
      <c r="M46" s="191">
        <f t="shared" ref="M46" si="15">K46+L46</f>
        <v>126</v>
      </c>
      <c r="N46" s="1065"/>
      <c r="O46" s="1063"/>
      <c r="P46" s="1063"/>
      <c r="Q46" s="196"/>
      <c r="R46" s="198" t="s">
        <v>816</v>
      </c>
      <c r="S46" s="198"/>
      <c r="T46" s="198"/>
      <c r="U46" s="198"/>
      <c r="V46" s="198"/>
      <c r="Y46" s="951"/>
      <c r="Z46" s="1111"/>
      <c r="AA46" s="1118"/>
      <c r="AB46" s="1118"/>
      <c r="AC46" s="1113"/>
      <c r="AD46" s="711"/>
      <c r="AE46" s="35"/>
      <c r="AF46" s="35"/>
      <c r="AG46" s="35"/>
      <c r="AH46" s="35"/>
      <c r="AI46" s="35"/>
    </row>
    <row r="47" spans="1:35" s="8" customFormat="1" ht="21" customHeight="1">
      <c r="A47" s="10"/>
      <c r="B47" s="10"/>
      <c r="C47" s="17"/>
      <c r="D47" s="17"/>
      <c r="E47" s="10"/>
      <c r="F47" s="10"/>
      <c r="G47" s="10"/>
      <c r="H47" s="10"/>
      <c r="K47" s="3"/>
      <c r="L47" s="3"/>
      <c r="Q47" s="10"/>
      <c r="Y47" s="951" t="s">
        <v>107</v>
      </c>
      <c r="Z47" s="1111">
        <v>20</v>
      </c>
      <c r="AA47" s="951"/>
      <c r="AB47" s="951"/>
      <c r="AC47" s="1113" t="s">
        <v>514</v>
      </c>
      <c r="AD47" s="711"/>
      <c r="AE47" s="35"/>
      <c r="AF47" s="35"/>
      <c r="AG47" s="35"/>
      <c r="AH47" s="35"/>
      <c r="AI47" s="35"/>
    </row>
    <row r="48" spans="1:35" s="8" customFormat="1" ht="21" customHeight="1">
      <c r="A48" s="10"/>
      <c r="B48" s="12"/>
      <c r="C48" s="17"/>
      <c r="D48" s="17"/>
      <c r="E48" s="10"/>
      <c r="F48" s="10"/>
      <c r="G48" s="10"/>
      <c r="H48" s="10"/>
      <c r="I48" s="171"/>
      <c r="J48" s="3"/>
      <c r="K48" s="7"/>
      <c r="L48" s="3"/>
      <c r="Q48" s="10"/>
      <c r="Y48" s="951" t="s">
        <v>100</v>
      </c>
      <c r="Z48" s="1111">
        <v>20</v>
      </c>
      <c r="AA48" s="1118"/>
      <c r="AB48" s="1118"/>
      <c r="AC48" s="1119" t="s">
        <v>526</v>
      </c>
      <c r="AD48" s="953"/>
      <c r="AE48" s="949">
        <v>40</v>
      </c>
      <c r="AF48" s="949">
        <v>42</v>
      </c>
      <c r="AG48" s="949">
        <v>82</v>
      </c>
      <c r="AH48" s="35"/>
      <c r="AI48" s="35"/>
    </row>
    <row r="49" spans="1:35" s="8" customFormat="1" ht="21" customHeight="1">
      <c r="A49" s="10"/>
      <c r="B49" s="10"/>
      <c r="C49" s="17"/>
      <c r="D49" s="17"/>
      <c r="E49" s="10"/>
      <c r="F49" s="10"/>
      <c r="G49" s="10"/>
      <c r="H49" s="10"/>
      <c r="K49" s="3"/>
      <c r="L49" s="3"/>
      <c r="Q49" s="10"/>
      <c r="Y49" s="951" t="s">
        <v>245</v>
      </c>
      <c r="Z49" s="951"/>
      <c r="AA49" s="951" t="s">
        <v>125</v>
      </c>
      <c r="AB49" s="951" t="s">
        <v>211</v>
      </c>
      <c r="AC49" s="954" t="s">
        <v>811</v>
      </c>
      <c r="AD49" s="954"/>
      <c r="AE49" s="949">
        <v>51</v>
      </c>
      <c r="AF49" s="949">
        <v>47</v>
      </c>
      <c r="AG49" s="949">
        <v>98</v>
      </c>
      <c r="AH49" s="35"/>
      <c r="AI49" s="35"/>
    </row>
    <row r="50" spans="1:35" s="8" customFormat="1" ht="21" customHeight="1">
      <c r="A50" s="10"/>
      <c r="B50" s="10"/>
      <c r="C50" s="17"/>
      <c r="D50" s="17"/>
      <c r="E50" s="10"/>
      <c r="F50" s="10"/>
      <c r="G50" s="10"/>
      <c r="H50" s="10"/>
      <c r="I50" s="3"/>
      <c r="J50" s="3"/>
      <c r="K50" s="3"/>
      <c r="L50" s="3"/>
      <c r="Q50" s="10"/>
      <c r="Y50" s="1107"/>
      <c r="Z50" s="1107"/>
      <c r="AA50" s="1107"/>
      <c r="AB50" s="1107"/>
      <c r="AC50" s="1107"/>
      <c r="AD50" s="10"/>
      <c r="AE50" s="10"/>
      <c r="AF50" s="10"/>
      <c r="AG50" s="10"/>
      <c r="AH50" s="10"/>
      <c r="AI50" s="10"/>
    </row>
    <row r="51" spans="1:35" s="8" customFormat="1" ht="21" customHeight="1">
      <c r="A51" s="10"/>
      <c r="B51" s="10"/>
      <c r="C51" s="17"/>
      <c r="D51" s="17"/>
      <c r="E51" s="10"/>
      <c r="F51" s="10"/>
      <c r="G51" s="10"/>
      <c r="H51" s="10"/>
      <c r="K51" s="3"/>
      <c r="L51" s="3"/>
      <c r="Q51" s="10"/>
      <c r="Y51" s="950" t="s">
        <v>720</v>
      </c>
      <c r="Z51" s="947">
        <v>5</v>
      </c>
      <c r="AA51" s="950"/>
      <c r="AB51" s="950" t="s">
        <v>311</v>
      </c>
      <c r="AC51" s="955"/>
      <c r="AD51" s="711"/>
      <c r="AE51" s="10"/>
      <c r="AF51" s="10"/>
      <c r="AG51" s="10"/>
      <c r="AH51" s="10"/>
      <c r="AI51" s="10"/>
    </row>
    <row r="52" spans="1:35" s="8" customFormat="1" ht="21" customHeight="1">
      <c r="A52" s="10"/>
      <c r="B52" s="10"/>
      <c r="C52" s="17"/>
      <c r="D52" s="17"/>
      <c r="E52" s="10"/>
      <c r="F52" s="10"/>
      <c r="G52" s="10"/>
      <c r="H52" s="10"/>
      <c r="K52" s="3"/>
      <c r="L52" s="3"/>
      <c r="Q52" s="10"/>
      <c r="Y52" s="950" t="s">
        <v>726</v>
      </c>
      <c r="Z52" s="956"/>
      <c r="AA52" s="950" t="s">
        <v>722</v>
      </c>
      <c r="AB52" s="950" t="s">
        <v>311</v>
      </c>
      <c r="AC52" s="957" t="s">
        <v>814</v>
      </c>
      <c r="AD52" s="714"/>
      <c r="AE52" s="10"/>
      <c r="AF52" s="10"/>
      <c r="AG52" s="10"/>
      <c r="AH52" s="10"/>
      <c r="AI52" s="10"/>
    </row>
    <row r="53" spans="1:35" s="8" customFormat="1" ht="21" customHeight="1">
      <c r="A53" s="10"/>
      <c r="B53" s="10"/>
      <c r="C53" s="17"/>
      <c r="D53" s="17"/>
      <c r="E53" s="10"/>
      <c r="F53" s="10"/>
      <c r="G53" s="10"/>
      <c r="H53" s="10"/>
      <c r="L53" s="20"/>
      <c r="M53" s="10"/>
      <c r="N53" s="10"/>
      <c r="Q53" s="10"/>
      <c r="Y53" s="10"/>
      <c r="Z53" s="10"/>
      <c r="AA53" s="10"/>
      <c r="AB53" s="10"/>
      <c r="AC53" s="690"/>
      <c r="AD53" s="690"/>
      <c r="AE53" s="10"/>
      <c r="AF53" s="10"/>
      <c r="AG53" s="10"/>
      <c r="AH53" s="10"/>
      <c r="AI53" s="10"/>
    </row>
    <row r="54" spans="1:35" s="8" customFormat="1" ht="21" customHeight="1">
      <c r="A54" s="10"/>
      <c r="B54" s="10"/>
      <c r="C54" s="17"/>
      <c r="D54" s="17"/>
      <c r="E54" s="10"/>
      <c r="F54" s="10"/>
      <c r="G54" s="10"/>
      <c r="H54" s="10"/>
      <c r="L54" s="20"/>
      <c r="M54" s="10"/>
      <c r="N54" s="10"/>
      <c r="Q54" s="10"/>
      <c r="Y54" s="10"/>
      <c r="Z54" s="10"/>
      <c r="AA54" s="10"/>
      <c r="AB54" s="10"/>
      <c r="AC54" s="690"/>
      <c r="AD54" s="10"/>
      <c r="AE54" s="10"/>
      <c r="AF54" s="10"/>
      <c r="AG54" s="10"/>
      <c r="AH54" s="10"/>
      <c r="AI54" s="10"/>
    </row>
    <row r="55" spans="1:35" s="8" customFormat="1">
      <c r="A55" s="10"/>
      <c r="B55" s="10"/>
      <c r="C55" s="17"/>
      <c r="D55" s="17"/>
      <c r="E55" s="10"/>
      <c r="F55" s="10"/>
      <c r="G55" s="10"/>
      <c r="H55" s="10"/>
      <c r="L55" s="20"/>
      <c r="M55" s="10"/>
      <c r="N55" s="10"/>
      <c r="Q55" s="10"/>
      <c r="Y55" s="10"/>
      <c r="Z55" s="10"/>
      <c r="AA55" s="10"/>
      <c r="AB55" s="10"/>
      <c r="AC55" s="690"/>
      <c r="AD55" s="10"/>
      <c r="AE55" s="10"/>
      <c r="AF55" s="10"/>
      <c r="AG55" s="10"/>
      <c r="AH55" s="10"/>
      <c r="AI55" s="10"/>
    </row>
    <row r="56" spans="1:35" s="8" customFormat="1">
      <c r="A56" s="10"/>
      <c r="B56" s="10"/>
      <c r="C56" s="17"/>
      <c r="D56" s="17"/>
      <c r="E56" s="10"/>
      <c r="F56" s="10"/>
      <c r="G56" s="10"/>
      <c r="H56" s="10"/>
      <c r="L56" s="20"/>
      <c r="M56" s="10"/>
      <c r="N56" s="10"/>
      <c r="Q56" s="10"/>
      <c r="Y56" s="10"/>
      <c r="Z56" s="10"/>
      <c r="AA56" s="10"/>
      <c r="AB56" s="10"/>
      <c r="AC56" s="10"/>
      <c r="AD56" s="10"/>
      <c r="AE56" s="10"/>
      <c r="AF56" s="10"/>
      <c r="AG56" s="10"/>
      <c r="AH56" s="10"/>
      <c r="AI56" s="10"/>
    </row>
    <row r="57" spans="1:35" s="8" customFormat="1">
      <c r="A57" s="10"/>
      <c r="B57" s="10"/>
      <c r="C57" s="17"/>
      <c r="D57" s="17"/>
      <c r="E57" s="10"/>
      <c r="F57" s="10"/>
      <c r="G57" s="10"/>
      <c r="H57" s="10"/>
      <c r="L57" s="20"/>
      <c r="M57" s="10"/>
      <c r="N57" s="10"/>
      <c r="Q57" s="10"/>
      <c r="Y57" s="10"/>
      <c r="Z57" s="10"/>
      <c r="AA57" s="10"/>
      <c r="AB57" s="10"/>
      <c r="AC57" s="10"/>
      <c r="AD57" s="10"/>
      <c r="AE57" s="10"/>
      <c r="AF57" s="10"/>
      <c r="AG57" s="10"/>
      <c r="AH57" s="10"/>
      <c r="AI57" s="10"/>
    </row>
    <row r="58" spans="1:35" s="8" customFormat="1">
      <c r="A58" s="10"/>
      <c r="B58" s="10"/>
      <c r="C58" s="17"/>
      <c r="D58" s="17"/>
      <c r="E58" s="10"/>
      <c r="F58" s="10"/>
      <c r="G58" s="10"/>
      <c r="H58" s="10"/>
      <c r="L58" s="20"/>
      <c r="M58" s="10"/>
      <c r="N58" s="10"/>
      <c r="Q58" s="10"/>
      <c r="Y58" s="10"/>
      <c r="Z58" s="10"/>
      <c r="AA58" s="10"/>
      <c r="AB58" s="10"/>
      <c r="AC58" s="10"/>
      <c r="AD58" s="10"/>
      <c r="AE58" s="10"/>
      <c r="AF58" s="10"/>
      <c r="AG58" s="10"/>
      <c r="AH58" s="10"/>
      <c r="AI58" s="10"/>
    </row>
    <row r="59" spans="1:35" s="8" customFormat="1">
      <c r="A59" s="10"/>
      <c r="B59" s="10"/>
      <c r="C59" s="17"/>
      <c r="D59" s="17"/>
      <c r="E59" s="10"/>
      <c r="F59" s="10"/>
      <c r="G59" s="10"/>
      <c r="H59" s="10"/>
      <c r="L59" s="20"/>
      <c r="M59" s="10"/>
      <c r="N59" s="10"/>
      <c r="Q59" s="10"/>
      <c r="Y59" s="10"/>
      <c r="Z59" s="10"/>
      <c r="AA59" s="10"/>
      <c r="AB59" s="10"/>
      <c r="AC59" s="10"/>
      <c r="AD59" s="10"/>
      <c r="AE59" s="10"/>
      <c r="AF59" s="10"/>
      <c r="AG59" s="10"/>
      <c r="AH59" s="10"/>
      <c r="AI59" s="10"/>
    </row>
    <row r="60" spans="1:35" s="8" customFormat="1">
      <c r="A60" s="10"/>
      <c r="B60" s="10"/>
      <c r="C60" s="17"/>
      <c r="D60" s="17"/>
      <c r="E60" s="10"/>
      <c r="F60" s="10"/>
      <c r="G60" s="10"/>
      <c r="H60" s="10"/>
      <c r="L60" s="20"/>
      <c r="M60" s="10"/>
      <c r="N60" s="10"/>
      <c r="Q60" s="10"/>
      <c r="Y60" s="10"/>
      <c r="Z60" s="10"/>
      <c r="AA60" s="10"/>
      <c r="AB60" s="10"/>
      <c r="AC60" s="10"/>
      <c r="AD60" s="10"/>
      <c r="AE60" s="10"/>
      <c r="AF60" s="10"/>
      <c r="AG60" s="10"/>
      <c r="AH60" s="10"/>
      <c r="AI60" s="10"/>
    </row>
    <row r="61" spans="1:35" s="8" customFormat="1">
      <c r="A61" s="10"/>
      <c r="B61" s="10"/>
      <c r="C61" s="17"/>
      <c r="D61" s="17"/>
      <c r="E61" s="10"/>
      <c r="F61" s="10"/>
      <c r="G61" s="10"/>
      <c r="H61" s="10"/>
      <c r="L61" s="20"/>
      <c r="M61" s="10"/>
      <c r="N61" s="10"/>
      <c r="Q61" s="10"/>
      <c r="Y61" s="10"/>
      <c r="Z61" s="10"/>
      <c r="AA61" s="10"/>
      <c r="AB61" s="10"/>
      <c r="AC61" s="10"/>
      <c r="AD61" s="10"/>
      <c r="AE61" s="10"/>
      <c r="AF61" s="10"/>
      <c r="AG61" s="10"/>
      <c r="AH61" s="10"/>
      <c r="AI61" s="10"/>
    </row>
    <row r="62" spans="1:35" s="8" customFormat="1">
      <c r="A62" s="10"/>
      <c r="B62" s="10"/>
      <c r="C62" s="17"/>
      <c r="D62" s="17"/>
      <c r="E62" s="10"/>
      <c r="F62" s="10"/>
      <c r="G62" s="10"/>
      <c r="H62" s="10"/>
      <c r="L62" s="20"/>
      <c r="M62" s="10"/>
      <c r="N62" s="10"/>
      <c r="Q62" s="10"/>
      <c r="Y62" s="10"/>
      <c r="Z62" s="10"/>
      <c r="AA62" s="10"/>
      <c r="AB62" s="10"/>
      <c r="AC62" s="10"/>
      <c r="AD62" s="10"/>
      <c r="AE62" s="10"/>
      <c r="AF62" s="10"/>
      <c r="AG62" s="10"/>
      <c r="AH62" s="10"/>
      <c r="AI62" s="10"/>
    </row>
    <row r="63" spans="1:35" s="8" customFormat="1">
      <c r="A63" s="10"/>
      <c r="B63" s="10"/>
      <c r="C63" s="17"/>
      <c r="D63" s="17"/>
      <c r="E63" s="10"/>
      <c r="F63" s="10"/>
      <c r="G63" s="10"/>
      <c r="H63" s="10"/>
      <c r="L63" s="20"/>
      <c r="M63" s="10"/>
      <c r="N63" s="10"/>
      <c r="Q63" s="10"/>
      <c r="Y63" s="10"/>
      <c r="Z63" s="10"/>
      <c r="AA63" s="10"/>
      <c r="AB63" s="10"/>
      <c r="AC63" s="10"/>
      <c r="AD63" s="10"/>
      <c r="AE63" s="10"/>
      <c r="AF63" s="10"/>
      <c r="AG63" s="10"/>
      <c r="AH63" s="10"/>
      <c r="AI63" s="10"/>
    </row>
    <row r="64" spans="1:35" s="8" customFormat="1">
      <c r="A64" s="10"/>
      <c r="B64" s="10"/>
      <c r="C64" s="17"/>
      <c r="D64" s="17"/>
      <c r="E64" s="10"/>
      <c r="F64" s="10"/>
      <c r="G64" s="10"/>
      <c r="H64" s="10"/>
      <c r="L64" s="20"/>
      <c r="M64" s="10"/>
      <c r="N64" s="10"/>
      <c r="Q64" s="10"/>
      <c r="Y64" s="10"/>
      <c r="Z64" s="10"/>
      <c r="AA64" s="10"/>
      <c r="AB64" s="10"/>
      <c r="AC64" s="10"/>
      <c r="AD64" s="10"/>
      <c r="AE64" s="10"/>
      <c r="AF64" s="10"/>
      <c r="AG64" s="10"/>
      <c r="AH64" s="10"/>
      <c r="AI64" s="10"/>
    </row>
    <row r="65" spans="1:35" s="8" customFormat="1">
      <c r="A65" s="10"/>
      <c r="B65" s="10"/>
      <c r="C65" s="17"/>
      <c r="D65" s="17"/>
      <c r="E65" s="10"/>
      <c r="F65" s="10"/>
      <c r="G65" s="10"/>
      <c r="H65" s="10"/>
      <c r="L65" s="20"/>
      <c r="M65" s="10"/>
      <c r="N65" s="10"/>
      <c r="Q65" s="10"/>
      <c r="Y65" s="10"/>
      <c r="Z65" s="10"/>
      <c r="AA65" s="10"/>
      <c r="AB65" s="10"/>
      <c r="AC65" s="10"/>
      <c r="AD65" s="10"/>
      <c r="AE65" s="10"/>
      <c r="AF65" s="10"/>
      <c r="AG65" s="10"/>
      <c r="AH65" s="10"/>
      <c r="AI65" s="10"/>
    </row>
    <row r="66" spans="1:35" s="8" customFormat="1">
      <c r="A66" s="10"/>
      <c r="B66" s="10"/>
      <c r="C66" s="17"/>
      <c r="D66" s="17"/>
      <c r="E66" s="10"/>
      <c r="F66" s="10"/>
      <c r="G66" s="10"/>
      <c r="H66" s="10"/>
      <c r="L66" s="20"/>
      <c r="M66" s="10"/>
      <c r="N66" s="10"/>
      <c r="Q66" s="10"/>
      <c r="Y66" s="10"/>
      <c r="Z66" s="10"/>
      <c r="AA66" s="10"/>
      <c r="AB66" s="10"/>
      <c r="AC66" s="10"/>
      <c r="AD66" s="10"/>
      <c r="AE66" s="10"/>
      <c r="AF66" s="10"/>
      <c r="AG66" s="10"/>
      <c r="AH66" s="10"/>
      <c r="AI66" s="10"/>
    </row>
    <row r="67" spans="1:35" s="8" customFormat="1">
      <c r="A67" s="10"/>
      <c r="B67" s="10"/>
      <c r="C67" s="17"/>
      <c r="D67" s="17"/>
      <c r="E67" s="10"/>
      <c r="F67" s="10"/>
      <c r="G67" s="10"/>
      <c r="H67" s="10"/>
      <c r="L67" s="20"/>
      <c r="M67" s="10"/>
      <c r="N67" s="10"/>
      <c r="Q67" s="10"/>
      <c r="Y67" s="10"/>
      <c r="Z67" s="10"/>
      <c r="AA67" s="10"/>
      <c r="AB67" s="10"/>
      <c r="AC67" s="10"/>
      <c r="AD67" s="10"/>
      <c r="AE67" s="10"/>
      <c r="AF67" s="10"/>
      <c r="AG67" s="10"/>
      <c r="AH67" s="10"/>
      <c r="AI67" s="10"/>
    </row>
    <row r="68" spans="1:35" s="8" customFormat="1">
      <c r="A68" s="10"/>
      <c r="B68" s="10"/>
      <c r="C68" s="17"/>
      <c r="D68" s="17"/>
      <c r="E68" s="10"/>
      <c r="F68" s="10"/>
      <c r="G68" s="10"/>
      <c r="H68" s="10"/>
      <c r="L68" s="20"/>
      <c r="M68" s="10"/>
      <c r="N68" s="10"/>
      <c r="Q68" s="10"/>
      <c r="Y68" s="10"/>
      <c r="Z68" s="10"/>
      <c r="AA68" s="10"/>
      <c r="AB68" s="10"/>
      <c r="AC68" s="10"/>
      <c r="AD68" s="10"/>
      <c r="AE68" s="10"/>
      <c r="AF68" s="10"/>
      <c r="AG68" s="10"/>
      <c r="AH68" s="10"/>
      <c r="AI68" s="10"/>
    </row>
    <row r="69" spans="1:35" s="8" customFormat="1">
      <c r="A69" s="10"/>
      <c r="B69" s="10"/>
      <c r="C69" s="17"/>
      <c r="D69" s="17"/>
      <c r="E69" s="10"/>
      <c r="F69" s="10"/>
      <c r="G69" s="10"/>
      <c r="H69" s="10"/>
      <c r="L69" s="20"/>
      <c r="M69" s="10"/>
      <c r="N69" s="10"/>
      <c r="Q69" s="10"/>
      <c r="Y69" s="10"/>
      <c r="Z69" s="10"/>
      <c r="AA69" s="10"/>
      <c r="AB69" s="10"/>
      <c r="AC69" s="10"/>
      <c r="AD69" s="10"/>
      <c r="AE69" s="10"/>
      <c r="AF69" s="10"/>
      <c r="AG69" s="10"/>
      <c r="AH69" s="10"/>
      <c r="AI69" s="10"/>
    </row>
    <row r="70" spans="1:35" s="8" customFormat="1">
      <c r="A70" s="10"/>
      <c r="B70" s="10"/>
      <c r="C70" s="17"/>
      <c r="D70" s="17"/>
      <c r="E70" s="10"/>
      <c r="F70" s="10"/>
      <c r="G70" s="10"/>
      <c r="H70" s="10"/>
      <c r="L70" s="20"/>
      <c r="M70" s="10"/>
      <c r="N70" s="10"/>
      <c r="Q70" s="10"/>
      <c r="Y70" s="10"/>
      <c r="Z70" s="10"/>
      <c r="AA70" s="10"/>
      <c r="AB70" s="10"/>
      <c r="AC70" s="10"/>
      <c r="AD70" s="10"/>
      <c r="AE70" s="10"/>
      <c r="AF70" s="10"/>
      <c r="AG70" s="10"/>
      <c r="AH70" s="10"/>
      <c r="AI70" s="10"/>
    </row>
    <row r="71" spans="1:35" s="8" customFormat="1">
      <c r="A71" s="10"/>
      <c r="B71" s="10"/>
      <c r="C71" s="17"/>
      <c r="D71" s="17"/>
      <c r="E71" s="10"/>
      <c r="F71" s="10"/>
      <c r="G71" s="10"/>
      <c r="H71" s="10"/>
      <c r="L71" s="20"/>
      <c r="M71" s="10"/>
      <c r="N71" s="10"/>
      <c r="Q71" s="10"/>
      <c r="Y71" s="10"/>
      <c r="Z71" s="10"/>
      <c r="AA71" s="10"/>
      <c r="AB71" s="10"/>
      <c r="AC71" s="10"/>
      <c r="AD71" s="10"/>
      <c r="AE71" s="10"/>
      <c r="AF71" s="10"/>
      <c r="AG71" s="10"/>
      <c r="AH71" s="10"/>
      <c r="AI71" s="10"/>
    </row>
    <row r="72" spans="1:35" s="8" customFormat="1">
      <c r="A72" s="10"/>
      <c r="B72" s="10"/>
      <c r="C72" s="17"/>
      <c r="D72" s="17"/>
      <c r="E72" s="10"/>
      <c r="F72" s="10"/>
      <c r="G72" s="10"/>
      <c r="H72" s="10"/>
      <c r="L72" s="20"/>
      <c r="M72" s="10"/>
      <c r="N72" s="10"/>
      <c r="Q72" s="10"/>
      <c r="Y72" s="10"/>
      <c r="Z72" s="10"/>
      <c r="AA72" s="10"/>
      <c r="AB72" s="10"/>
      <c r="AC72" s="10"/>
      <c r="AD72" s="10"/>
      <c r="AE72" s="10"/>
      <c r="AF72" s="10"/>
      <c r="AG72" s="10"/>
      <c r="AH72" s="10"/>
      <c r="AI72" s="10"/>
    </row>
    <row r="73" spans="1:35" s="8" customFormat="1">
      <c r="A73" s="10"/>
      <c r="B73" s="10"/>
      <c r="C73" s="17"/>
      <c r="D73" s="17"/>
      <c r="E73" s="10"/>
      <c r="F73" s="10"/>
      <c r="G73" s="10"/>
      <c r="H73" s="10"/>
      <c r="L73" s="20"/>
      <c r="M73" s="10"/>
      <c r="N73" s="10"/>
      <c r="Q73" s="10"/>
      <c r="Y73" s="10"/>
      <c r="Z73" s="10"/>
      <c r="AA73" s="10"/>
      <c r="AB73" s="10"/>
      <c r="AC73" s="10"/>
      <c r="AD73" s="10"/>
      <c r="AE73" s="10"/>
      <c r="AF73" s="10"/>
      <c r="AG73" s="10"/>
      <c r="AH73" s="10"/>
      <c r="AI73" s="10"/>
    </row>
    <row r="74" spans="1:35" s="8" customFormat="1">
      <c r="A74" s="10"/>
      <c r="B74" s="10"/>
      <c r="C74" s="17"/>
      <c r="D74" s="17"/>
      <c r="E74" s="10"/>
      <c r="F74" s="10"/>
      <c r="G74" s="10"/>
      <c r="H74" s="10"/>
      <c r="L74" s="20"/>
      <c r="M74" s="10"/>
      <c r="N74" s="10"/>
      <c r="Q74" s="10"/>
      <c r="Y74" s="10"/>
      <c r="Z74" s="10"/>
      <c r="AA74" s="10"/>
      <c r="AB74" s="10"/>
      <c r="AC74" s="10"/>
      <c r="AD74" s="10"/>
      <c r="AE74" s="10"/>
      <c r="AF74" s="10"/>
      <c r="AG74" s="10"/>
      <c r="AH74" s="10"/>
      <c r="AI74" s="10"/>
    </row>
    <row r="75" spans="1:35" s="8" customFormat="1">
      <c r="A75" s="10"/>
      <c r="B75" s="10"/>
      <c r="C75" s="17"/>
      <c r="D75" s="17"/>
      <c r="E75" s="10"/>
      <c r="F75" s="10"/>
      <c r="G75" s="10"/>
      <c r="H75" s="10"/>
      <c r="L75" s="20"/>
      <c r="M75" s="10"/>
      <c r="N75" s="10"/>
      <c r="Q75" s="10"/>
      <c r="Y75" s="10"/>
      <c r="Z75" s="10"/>
      <c r="AA75" s="10"/>
      <c r="AB75" s="10"/>
      <c r="AC75" s="10"/>
      <c r="AD75" s="10"/>
      <c r="AE75" s="10"/>
      <c r="AF75" s="10"/>
      <c r="AG75" s="10"/>
      <c r="AH75" s="10"/>
      <c r="AI75" s="10"/>
    </row>
    <row r="76" spans="1:35" s="8" customFormat="1">
      <c r="A76" s="10"/>
      <c r="B76" s="10"/>
      <c r="C76" s="17"/>
      <c r="D76" s="17"/>
      <c r="E76" s="10"/>
      <c r="F76" s="10"/>
      <c r="G76" s="10"/>
      <c r="H76" s="10"/>
      <c r="L76" s="20"/>
      <c r="M76" s="10"/>
      <c r="N76" s="10"/>
      <c r="Q76" s="10"/>
      <c r="Y76" s="10"/>
      <c r="Z76" s="10"/>
      <c r="AA76" s="10"/>
      <c r="AB76" s="10"/>
      <c r="AC76" s="10"/>
      <c r="AD76" s="10"/>
      <c r="AE76" s="10"/>
      <c r="AF76" s="10"/>
      <c r="AG76" s="10"/>
      <c r="AH76" s="10"/>
      <c r="AI76" s="10"/>
    </row>
    <row r="77" spans="1:35" s="8" customFormat="1">
      <c r="A77" s="10"/>
      <c r="B77" s="10"/>
      <c r="C77" s="17"/>
      <c r="D77" s="17"/>
      <c r="E77" s="10"/>
      <c r="F77" s="10"/>
      <c r="G77" s="10"/>
      <c r="H77" s="10"/>
      <c r="L77" s="20"/>
      <c r="M77" s="10"/>
      <c r="N77" s="10"/>
      <c r="Q77" s="10"/>
      <c r="Y77" s="10"/>
      <c r="Z77" s="10"/>
      <c r="AA77" s="10"/>
      <c r="AB77" s="10"/>
      <c r="AC77" s="10"/>
      <c r="AD77" s="10"/>
      <c r="AE77" s="10"/>
      <c r="AF77" s="10"/>
      <c r="AG77" s="10"/>
      <c r="AH77" s="10"/>
      <c r="AI77" s="10"/>
    </row>
    <row r="78" spans="1:35" s="8" customFormat="1">
      <c r="A78" s="10"/>
      <c r="B78" s="10"/>
      <c r="C78" s="17"/>
      <c r="D78" s="17"/>
      <c r="E78" s="10"/>
      <c r="F78" s="10"/>
      <c r="G78" s="10"/>
      <c r="H78" s="10"/>
      <c r="L78" s="20"/>
      <c r="M78" s="10"/>
      <c r="N78" s="10"/>
      <c r="Q78" s="10"/>
      <c r="Y78" s="10"/>
      <c r="Z78" s="10"/>
      <c r="AA78" s="10"/>
      <c r="AB78" s="10"/>
      <c r="AC78" s="10"/>
      <c r="AD78" s="10"/>
      <c r="AE78" s="10"/>
      <c r="AF78" s="10"/>
      <c r="AG78" s="10"/>
      <c r="AH78" s="10"/>
      <c r="AI78" s="10"/>
    </row>
    <row r="79" spans="1:35" s="8" customFormat="1">
      <c r="A79" s="10"/>
      <c r="B79" s="10"/>
      <c r="C79" s="17"/>
      <c r="D79" s="17"/>
      <c r="E79" s="10"/>
      <c r="F79" s="10"/>
      <c r="G79" s="10"/>
      <c r="H79" s="10"/>
      <c r="L79" s="20"/>
      <c r="M79" s="10"/>
      <c r="N79" s="10"/>
      <c r="Q79" s="10"/>
      <c r="Y79" s="10"/>
      <c r="Z79" s="10"/>
      <c r="AA79" s="10"/>
      <c r="AB79" s="10"/>
      <c r="AC79" s="10"/>
      <c r="AD79" s="10"/>
      <c r="AE79" s="10"/>
      <c r="AF79" s="10"/>
      <c r="AG79" s="10"/>
      <c r="AH79" s="10"/>
      <c r="AI79" s="10"/>
    </row>
    <row r="80" spans="1:35" s="8" customFormat="1">
      <c r="A80" s="10"/>
      <c r="B80" s="10"/>
      <c r="C80" s="17"/>
      <c r="D80" s="17"/>
      <c r="E80" s="10"/>
      <c r="F80" s="10"/>
      <c r="G80" s="10"/>
      <c r="H80" s="10"/>
      <c r="L80" s="20"/>
      <c r="M80" s="10"/>
      <c r="N80" s="10"/>
      <c r="Q80" s="10"/>
      <c r="Y80" s="10"/>
      <c r="Z80" s="10"/>
      <c r="AA80" s="10"/>
      <c r="AB80" s="10"/>
      <c r="AC80" s="10"/>
      <c r="AD80" s="10"/>
      <c r="AE80" s="10"/>
      <c r="AF80" s="10"/>
      <c r="AG80" s="10"/>
      <c r="AH80" s="10"/>
      <c r="AI80" s="10"/>
    </row>
    <row r="81" spans="1:35" s="8" customFormat="1">
      <c r="A81" s="10"/>
      <c r="B81" s="10"/>
      <c r="C81" s="17"/>
      <c r="D81" s="17"/>
      <c r="E81" s="10"/>
      <c r="F81" s="10"/>
      <c r="G81" s="10"/>
      <c r="H81" s="10"/>
      <c r="L81" s="20"/>
      <c r="M81" s="10"/>
      <c r="N81" s="10"/>
      <c r="Q81" s="10"/>
      <c r="Y81" s="10"/>
      <c r="Z81" s="10"/>
      <c r="AA81" s="10"/>
      <c r="AB81" s="10"/>
      <c r="AC81" s="10"/>
      <c r="AD81" s="10"/>
      <c r="AE81" s="10"/>
      <c r="AF81" s="10"/>
      <c r="AG81" s="10"/>
      <c r="AH81" s="10"/>
      <c r="AI81" s="10"/>
    </row>
    <row r="82" spans="1:35" s="8" customFormat="1">
      <c r="A82" s="10"/>
      <c r="B82" s="10"/>
      <c r="C82" s="17"/>
      <c r="D82" s="17"/>
      <c r="E82" s="10"/>
      <c r="F82" s="10"/>
      <c r="G82" s="10"/>
      <c r="H82" s="10"/>
      <c r="L82" s="20"/>
      <c r="M82" s="10"/>
      <c r="N82" s="10"/>
      <c r="Q82" s="10"/>
      <c r="Y82" s="10"/>
      <c r="Z82" s="10"/>
      <c r="AA82" s="10"/>
      <c r="AB82" s="10"/>
      <c r="AC82" s="10"/>
      <c r="AD82" s="10"/>
      <c r="AE82" s="10"/>
      <c r="AF82" s="10"/>
      <c r="AG82" s="10"/>
      <c r="AH82" s="10"/>
      <c r="AI82" s="10"/>
    </row>
    <row r="83" spans="1:35" s="8" customFormat="1">
      <c r="A83" s="10"/>
      <c r="B83" s="10"/>
      <c r="C83" s="17"/>
      <c r="D83" s="17"/>
      <c r="E83" s="10"/>
      <c r="F83" s="10"/>
      <c r="G83" s="10"/>
      <c r="H83" s="10"/>
      <c r="L83" s="20"/>
      <c r="M83" s="10"/>
      <c r="N83" s="10"/>
      <c r="Q83" s="10"/>
      <c r="Y83" s="10"/>
      <c r="Z83" s="10"/>
      <c r="AA83" s="10"/>
      <c r="AB83" s="10"/>
      <c r="AC83" s="10"/>
      <c r="AD83" s="10"/>
      <c r="AE83" s="10"/>
      <c r="AF83" s="10"/>
      <c r="AG83" s="10"/>
      <c r="AH83" s="10"/>
      <c r="AI83" s="10"/>
    </row>
    <row r="84" spans="1:35" s="8" customFormat="1">
      <c r="A84" s="10"/>
      <c r="B84" s="10"/>
      <c r="C84" s="17"/>
      <c r="D84" s="17"/>
      <c r="E84" s="10"/>
      <c r="F84" s="10"/>
      <c r="G84" s="10"/>
      <c r="H84" s="10"/>
      <c r="L84" s="20"/>
      <c r="M84" s="10"/>
      <c r="N84" s="10"/>
      <c r="Q84" s="10"/>
      <c r="Y84" s="10"/>
      <c r="Z84" s="10"/>
      <c r="AA84" s="10"/>
      <c r="AB84" s="10"/>
      <c r="AC84" s="10"/>
      <c r="AD84" s="10"/>
      <c r="AE84" s="10"/>
      <c r="AF84" s="10"/>
      <c r="AG84" s="10"/>
      <c r="AH84" s="10"/>
      <c r="AI84" s="10"/>
    </row>
    <row r="85" spans="1:35" s="8" customFormat="1">
      <c r="A85" s="10"/>
      <c r="B85" s="10"/>
      <c r="C85" s="17"/>
      <c r="D85" s="17"/>
      <c r="E85" s="10"/>
      <c r="F85" s="10"/>
      <c r="G85" s="10"/>
      <c r="H85" s="10"/>
      <c r="L85" s="20"/>
      <c r="M85" s="10"/>
      <c r="N85" s="10"/>
      <c r="Q85" s="10"/>
      <c r="Y85" s="10"/>
      <c r="Z85" s="10"/>
      <c r="AA85" s="10"/>
      <c r="AB85" s="10"/>
      <c r="AC85" s="10"/>
      <c r="AD85" s="10"/>
      <c r="AE85" s="10"/>
      <c r="AF85" s="10"/>
      <c r="AG85" s="10"/>
      <c r="AH85" s="10"/>
      <c r="AI85" s="10"/>
    </row>
    <row r="86" spans="1:35" s="8" customFormat="1">
      <c r="A86" s="10"/>
      <c r="B86" s="10"/>
      <c r="C86" s="17"/>
      <c r="D86" s="17"/>
      <c r="E86" s="10"/>
      <c r="F86" s="10"/>
      <c r="G86" s="10"/>
      <c r="H86" s="10"/>
      <c r="L86" s="20"/>
      <c r="M86" s="10"/>
      <c r="N86" s="10"/>
      <c r="Q86" s="10"/>
      <c r="Y86" s="10"/>
      <c r="Z86" s="10"/>
      <c r="AA86" s="10"/>
      <c r="AB86" s="10"/>
      <c r="AC86" s="10"/>
      <c r="AD86" s="10"/>
      <c r="AE86" s="10"/>
      <c r="AF86" s="10"/>
      <c r="AG86" s="10"/>
      <c r="AH86" s="10"/>
      <c r="AI86" s="10"/>
    </row>
    <row r="87" spans="1:35" s="8" customFormat="1">
      <c r="A87" s="10"/>
      <c r="B87" s="10"/>
      <c r="C87" s="17"/>
      <c r="D87" s="17"/>
      <c r="E87" s="10"/>
      <c r="F87" s="10"/>
      <c r="G87" s="10"/>
      <c r="H87" s="10"/>
      <c r="L87" s="20"/>
      <c r="M87" s="10"/>
      <c r="N87" s="10"/>
      <c r="Q87" s="10"/>
      <c r="Y87" s="10"/>
      <c r="Z87" s="10"/>
      <c r="AA87" s="10"/>
      <c r="AB87" s="10"/>
      <c r="AC87" s="10"/>
      <c r="AD87" s="10"/>
      <c r="AE87" s="10"/>
      <c r="AF87" s="10"/>
      <c r="AG87" s="10"/>
      <c r="AH87" s="10"/>
      <c r="AI87" s="10"/>
    </row>
    <row r="88" spans="1:35" s="8" customFormat="1">
      <c r="A88" s="10"/>
      <c r="B88" s="10"/>
      <c r="C88" s="17"/>
      <c r="D88" s="17"/>
      <c r="E88" s="10"/>
      <c r="F88" s="10"/>
      <c r="G88" s="10"/>
      <c r="H88" s="10"/>
      <c r="L88" s="20"/>
      <c r="M88" s="10"/>
      <c r="N88" s="10"/>
      <c r="Q88" s="10"/>
      <c r="Y88" s="10"/>
      <c r="Z88" s="10"/>
      <c r="AA88" s="10"/>
      <c r="AB88" s="10"/>
      <c r="AC88" s="10"/>
      <c r="AD88" s="10"/>
      <c r="AE88" s="10"/>
      <c r="AF88" s="10"/>
      <c r="AG88" s="10"/>
      <c r="AH88" s="10"/>
      <c r="AI88" s="10"/>
    </row>
    <row r="89" spans="1:35" s="8" customFormat="1">
      <c r="A89" s="10"/>
      <c r="B89" s="10"/>
      <c r="C89" s="17"/>
      <c r="D89" s="17"/>
      <c r="E89" s="10"/>
      <c r="F89" s="10"/>
      <c r="G89" s="10"/>
      <c r="H89" s="10"/>
      <c r="L89" s="20"/>
      <c r="M89" s="10"/>
      <c r="N89" s="10"/>
      <c r="Q89" s="10"/>
      <c r="Y89" s="10"/>
      <c r="Z89" s="10"/>
      <c r="AA89" s="10"/>
      <c r="AB89" s="10"/>
      <c r="AC89" s="10"/>
      <c r="AD89" s="10"/>
      <c r="AE89" s="10"/>
      <c r="AF89" s="10"/>
      <c r="AG89" s="10"/>
      <c r="AH89" s="10"/>
      <c r="AI89" s="10"/>
    </row>
    <row r="90" spans="1:35" s="8" customFormat="1">
      <c r="A90" s="10"/>
      <c r="B90" s="10"/>
      <c r="C90" s="17"/>
      <c r="D90" s="17"/>
      <c r="E90" s="10"/>
      <c r="F90" s="10"/>
      <c r="G90" s="10"/>
      <c r="H90" s="10"/>
      <c r="L90" s="20"/>
      <c r="M90" s="10"/>
      <c r="N90" s="10"/>
      <c r="Q90" s="10"/>
      <c r="Y90" s="10"/>
      <c r="Z90" s="10"/>
      <c r="AA90" s="10"/>
      <c r="AB90" s="10"/>
      <c r="AC90" s="10"/>
      <c r="AD90" s="10"/>
      <c r="AE90" s="10"/>
      <c r="AF90" s="10"/>
      <c r="AG90" s="10"/>
      <c r="AH90" s="10"/>
      <c r="AI90" s="10"/>
    </row>
    <row r="91" spans="1:35" s="8" customFormat="1">
      <c r="A91" s="10"/>
      <c r="B91" s="10"/>
      <c r="C91" s="17"/>
      <c r="D91" s="17"/>
      <c r="E91" s="10"/>
      <c r="F91" s="10"/>
      <c r="G91" s="10"/>
      <c r="H91" s="10"/>
      <c r="L91" s="20"/>
      <c r="M91" s="10"/>
      <c r="N91" s="10"/>
      <c r="Q91" s="10"/>
      <c r="Y91" s="10"/>
      <c r="Z91" s="10"/>
      <c r="AA91" s="10"/>
      <c r="AB91" s="10"/>
      <c r="AC91" s="10"/>
      <c r="AD91" s="10"/>
      <c r="AE91" s="10"/>
      <c r="AF91" s="10"/>
      <c r="AG91" s="10"/>
      <c r="AH91" s="10"/>
      <c r="AI91" s="10"/>
    </row>
    <row r="92" spans="1:35" s="8" customFormat="1">
      <c r="A92" s="10"/>
      <c r="B92" s="10"/>
      <c r="C92" s="17"/>
      <c r="D92" s="17"/>
      <c r="E92" s="10"/>
      <c r="F92" s="10"/>
      <c r="G92" s="10"/>
      <c r="H92" s="10"/>
      <c r="L92" s="20"/>
      <c r="M92" s="10"/>
      <c r="N92" s="10"/>
      <c r="Q92" s="10"/>
      <c r="Y92" s="10"/>
      <c r="Z92" s="10"/>
      <c r="AA92" s="10"/>
      <c r="AB92" s="10"/>
      <c r="AC92" s="10"/>
      <c r="AD92" s="10"/>
      <c r="AE92" s="10"/>
      <c r="AF92" s="10"/>
      <c r="AG92" s="10"/>
      <c r="AH92" s="10"/>
      <c r="AI92" s="10"/>
    </row>
    <row r="93" spans="1:35" s="8" customFormat="1">
      <c r="A93" s="10"/>
      <c r="B93" s="10"/>
      <c r="C93" s="17"/>
      <c r="D93" s="17"/>
      <c r="E93" s="10"/>
      <c r="F93" s="10"/>
      <c r="G93" s="10"/>
      <c r="H93" s="10"/>
      <c r="L93" s="20"/>
      <c r="M93" s="10"/>
      <c r="N93" s="10"/>
      <c r="Q93" s="10"/>
      <c r="Y93" s="10"/>
      <c r="Z93" s="10"/>
      <c r="AA93" s="10"/>
      <c r="AB93" s="10"/>
      <c r="AC93" s="10"/>
      <c r="AD93" s="10"/>
      <c r="AE93" s="10"/>
      <c r="AF93" s="10"/>
      <c r="AG93" s="10"/>
      <c r="AH93" s="10"/>
      <c r="AI93" s="10"/>
    </row>
    <row r="94" spans="1:35" s="8" customFormat="1">
      <c r="A94" s="10"/>
      <c r="B94" s="10"/>
      <c r="C94" s="17"/>
      <c r="D94" s="17"/>
      <c r="E94" s="10"/>
      <c r="F94" s="10"/>
      <c r="G94" s="10"/>
      <c r="H94" s="10"/>
      <c r="L94" s="20"/>
      <c r="M94" s="10"/>
      <c r="N94" s="10"/>
      <c r="Q94" s="10"/>
      <c r="Y94" s="10"/>
      <c r="Z94" s="10"/>
      <c r="AA94" s="10"/>
      <c r="AB94" s="10"/>
      <c r="AC94" s="10"/>
      <c r="AD94" s="10"/>
      <c r="AE94" s="10"/>
      <c r="AF94" s="10"/>
      <c r="AG94" s="10"/>
      <c r="AH94" s="10"/>
      <c r="AI94" s="10"/>
    </row>
    <row r="95" spans="1:35" s="8" customFormat="1">
      <c r="A95" s="10"/>
      <c r="B95" s="10"/>
      <c r="C95" s="17"/>
      <c r="D95" s="17"/>
      <c r="E95" s="10"/>
      <c r="F95" s="10"/>
      <c r="G95" s="10"/>
      <c r="H95" s="10"/>
      <c r="L95" s="20"/>
      <c r="M95" s="10"/>
      <c r="N95" s="10"/>
      <c r="Q95" s="10"/>
      <c r="Y95" s="10"/>
      <c r="Z95" s="10"/>
      <c r="AA95" s="10"/>
      <c r="AB95" s="10"/>
      <c r="AC95" s="10"/>
      <c r="AD95" s="10"/>
      <c r="AE95" s="10"/>
      <c r="AF95" s="10"/>
      <c r="AG95" s="10"/>
      <c r="AH95" s="10"/>
      <c r="AI95" s="10"/>
    </row>
    <row r="96" spans="1:35" s="8" customFormat="1">
      <c r="A96" s="10"/>
      <c r="B96" s="10"/>
      <c r="C96" s="17"/>
      <c r="D96" s="17"/>
      <c r="E96" s="10"/>
      <c r="F96" s="10"/>
      <c r="G96" s="10"/>
      <c r="H96" s="10"/>
      <c r="L96" s="20"/>
      <c r="M96" s="10"/>
      <c r="N96" s="10"/>
      <c r="Q96" s="10"/>
      <c r="Y96" s="10"/>
      <c r="Z96" s="10"/>
      <c r="AA96" s="10"/>
      <c r="AB96" s="10"/>
      <c r="AC96" s="10"/>
      <c r="AD96" s="10"/>
      <c r="AE96" s="10"/>
      <c r="AF96" s="10"/>
      <c r="AG96" s="10"/>
      <c r="AH96" s="10"/>
      <c r="AI96" s="10"/>
    </row>
    <row r="97" spans="1:35" s="8" customFormat="1">
      <c r="A97" s="10"/>
      <c r="B97" s="10"/>
      <c r="C97" s="17"/>
      <c r="D97" s="17"/>
      <c r="E97" s="10"/>
      <c r="F97" s="10"/>
      <c r="G97" s="10"/>
      <c r="H97" s="10"/>
      <c r="L97" s="20"/>
      <c r="M97" s="10"/>
      <c r="N97" s="10"/>
      <c r="Q97" s="10"/>
      <c r="Y97" s="10"/>
      <c r="Z97" s="10"/>
      <c r="AA97" s="10"/>
      <c r="AB97" s="10"/>
      <c r="AC97" s="10"/>
      <c r="AD97" s="10"/>
      <c r="AE97" s="10"/>
      <c r="AF97" s="10"/>
      <c r="AG97" s="10"/>
      <c r="AH97" s="10"/>
      <c r="AI97" s="10"/>
    </row>
    <row r="98" spans="1:35" s="8" customFormat="1">
      <c r="A98" s="10"/>
      <c r="B98" s="10"/>
      <c r="C98" s="17"/>
      <c r="D98" s="17"/>
      <c r="E98" s="10"/>
      <c r="F98" s="10"/>
      <c r="G98" s="10"/>
      <c r="H98" s="10"/>
      <c r="L98" s="20"/>
      <c r="M98" s="10"/>
      <c r="N98" s="10"/>
      <c r="Q98" s="10"/>
      <c r="Y98" s="10"/>
      <c r="Z98" s="10"/>
      <c r="AA98" s="10"/>
      <c r="AB98" s="10"/>
      <c r="AC98" s="10"/>
      <c r="AD98" s="10"/>
      <c r="AE98" s="10"/>
      <c r="AF98" s="10"/>
      <c r="AG98" s="10"/>
      <c r="AH98" s="10"/>
      <c r="AI98" s="10"/>
    </row>
    <row r="99" spans="1:35" s="8" customFormat="1">
      <c r="A99" s="10"/>
      <c r="B99" s="10"/>
      <c r="C99" s="17"/>
      <c r="D99" s="17"/>
      <c r="E99" s="10"/>
      <c r="F99" s="10"/>
      <c r="G99" s="10"/>
      <c r="H99" s="10"/>
      <c r="L99" s="20"/>
      <c r="M99" s="10"/>
      <c r="N99" s="10"/>
      <c r="Q99" s="10"/>
      <c r="Y99" s="10"/>
      <c r="Z99" s="10"/>
      <c r="AA99" s="10"/>
      <c r="AB99" s="10"/>
      <c r="AC99" s="10"/>
      <c r="AD99" s="10"/>
      <c r="AE99" s="10"/>
      <c r="AF99" s="10"/>
      <c r="AG99" s="10"/>
      <c r="AH99" s="10"/>
      <c r="AI99" s="10"/>
    </row>
    <row r="100" spans="1:35" s="8" customFormat="1">
      <c r="A100" s="10"/>
      <c r="B100" s="10"/>
      <c r="C100" s="17"/>
      <c r="D100" s="17"/>
      <c r="E100" s="10"/>
      <c r="F100" s="10"/>
      <c r="G100" s="10"/>
      <c r="H100" s="10"/>
      <c r="L100" s="20"/>
      <c r="M100" s="10"/>
      <c r="N100" s="10"/>
      <c r="Q100" s="10"/>
      <c r="Y100" s="10"/>
      <c r="Z100" s="10"/>
      <c r="AA100" s="10"/>
      <c r="AB100" s="10"/>
      <c r="AC100" s="10"/>
      <c r="AD100" s="10"/>
      <c r="AE100" s="10"/>
      <c r="AF100" s="10"/>
      <c r="AG100" s="10"/>
      <c r="AH100" s="10"/>
      <c r="AI100" s="10"/>
    </row>
    <row r="101" spans="1:35" s="8" customFormat="1">
      <c r="A101" s="10"/>
      <c r="B101" s="10"/>
      <c r="C101" s="17"/>
      <c r="D101" s="17"/>
      <c r="E101" s="10"/>
      <c r="F101" s="10"/>
      <c r="G101" s="10"/>
      <c r="H101" s="10"/>
      <c r="L101" s="20"/>
      <c r="M101" s="10"/>
      <c r="N101" s="10"/>
      <c r="Q101" s="10"/>
      <c r="Y101" s="10"/>
      <c r="Z101" s="10"/>
      <c r="AA101" s="10"/>
      <c r="AB101" s="10"/>
      <c r="AC101" s="10"/>
      <c r="AD101" s="10"/>
      <c r="AE101" s="10"/>
      <c r="AF101" s="10"/>
      <c r="AG101" s="10"/>
      <c r="AH101" s="10"/>
      <c r="AI101" s="10"/>
    </row>
    <row r="102" spans="1:35" s="8" customFormat="1">
      <c r="A102" s="10"/>
      <c r="B102" s="10"/>
      <c r="C102" s="17"/>
      <c r="D102" s="17"/>
      <c r="E102" s="10"/>
      <c r="F102" s="10"/>
      <c r="G102" s="10"/>
      <c r="H102" s="10"/>
      <c r="L102" s="20"/>
      <c r="M102" s="10"/>
      <c r="N102" s="10"/>
      <c r="Q102" s="10"/>
      <c r="Y102" s="10"/>
      <c r="Z102" s="10"/>
      <c r="AA102" s="10"/>
      <c r="AB102" s="10"/>
      <c r="AC102" s="10"/>
      <c r="AD102" s="10"/>
      <c r="AE102" s="10"/>
      <c r="AF102" s="10"/>
      <c r="AG102" s="10"/>
      <c r="AH102" s="10"/>
      <c r="AI102" s="10"/>
    </row>
    <row r="103" spans="1:35" s="8" customFormat="1">
      <c r="A103" s="10"/>
      <c r="B103" s="10"/>
      <c r="C103" s="17"/>
      <c r="D103" s="17"/>
      <c r="E103" s="10"/>
      <c r="F103" s="10"/>
      <c r="G103" s="10"/>
      <c r="H103" s="10"/>
      <c r="L103" s="20"/>
      <c r="M103" s="10"/>
      <c r="N103" s="10"/>
      <c r="Q103" s="10"/>
      <c r="Y103" s="10"/>
      <c r="Z103" s="10"/>
      <c r="AA103" s="10"/>
      <c r="AB103" s="10"/>
      <c r="AC103" s="10"/>
      <c r="AD103" s="10"/>
      <c r="AE103" s="10"/>
      <c r="AF103" s="10"/>
      <c r="AG103" s="10"/>
      <c r="AH103" s="10"/>
      <c r="AI103" s="10"/>
    </row>
    <row r="104" spans="1:35" s="8" customFormat="1">
      <c r="A104" s="10"/>
      <c r="B104" s="10"/>
      <c r="C104" s="17"/>
      <c r="D104" s="17"/>
      <c r="E104" s="10"/>
      <c r="F104" s="10"/>
      <c r="G104" s="10"/>
      <c r="H104" s="10"/>
      <c r="L104" s="20"/>
      <c r="M104" s="10"/>
      <c r="N104" s="10"/>
      <c r="Q104" s="10"/>
      <c r="Y104" s="10"/>
      <c r="Z104" s="10"/>
      <c r="AA104" s="10"/>
      <c r="AB104" s="10"/>
      <c r="AC104" s="10"/>
      <c r="AD104" s="10"/>
      <c r="AE104" s="10"/>
      <c r="AF104" s="10"/>
      <c r="AG104" s="10"/>
      <c r="AH104" s="10"/>
      <c r="AI104" s="10"/>
    </row>
    <row r="105" spans="1:35" s="8" customFormat="1">
      <c r="A105" s="10"/>
      <c r="B105" s="10"/>
      <c r="C105" s="17"/>
      <c r="D105" s="17"/>
      <c r="E105" s="10"/>
      <c r="F105" s="10"/>
      <c r="G105" s="10"/>
      <c r="H105" s="10"/>
      <c r="L105" s="20"/>
      <c r="M105" s="10"/>
      <c r="N105" s="10"/>
      <c r="Q105" s="10"/>
      <c r="Y105" s="10"/>
      <c r="Z105" s="10"/>
      <c r="AA105" s="10"/>
      <c r="AB105" s="10"/>
      <c r="AC105" s="10"/>
      <c r="AD105" s="10"/>
      <c r="AE105" s="10"/>
      <c r="AF105" s="10"/>
      <c r="AG105" s="10"/>
      <c r="AH105" s="10"/>
      <c r="AI105" s="10"/>
    </row>
    <row r="106" spans="1:35" s="8" customFormat="1">
      <c r="A106" s="10"/>
      <c r="B106" s="10"/>
      <c r="C106" s="17"/>
      <c r="D106" s="17"/>
      <c r="E106" s="10"/>
      <c r="F106" s="10"/>
      <c r="G106" s="10"/>
      <c r="H106" s="10"/>
      <c r="L106" s="20"/>
      <c r="M106" s="10"/>
      <c r="N106" s="10"/>
      <c r="Q106" s="10"/>
      <c r="Y106" s="10"/>
      <c r="Z106" s="10"/>
      <c r="AA106" s="10"/>
      <c r="AB106" s="10"/>
      <c r="AC106" s="10"/>
      <c r="AD106" s="10"/>
      <c r="AE106" s="10"/>
      <c r="AF106" s="10"/>
      <c r="AG106" s="10"/>
      <c r="AH106" s="10"/>
      <c r="AI106" s="10"/>
    </row>
    <row r="107" spans="1:35" s="8" customFormat="1">
      <c r="A107" s="10"/>
      <c r="B107" s="10"/>
      <c r="C107" s="17"/>
      <c r="D107" s="17"/>
      <c r="E107" s="10"/>
      <c r="F107" s="10"/>
      <c r="G107" s="10"/>
      <c r="H107" s="10"/>
      <c r="L107" s="20"/>
      <c r="M107" s="10"/>
      <c r="N107" s="10"/>
      <c r="Q107" s="10"/>
      <c r="Y107" s="10"/>
      <c r="Z107" s="10"/>
      <c r="AA107" s="10"/>
      <c r="AB107" s="10"/>
      <c r="AC107" s="10"/>
      <c r="AD107" s="10"/>
      <c r="AE107" s="10"/>
      <c r="AF107" s="10"/>
      <c r="AG107" s="10"/>
      <c r="AH107" s="10"/>
      <c r="AI107" s="10"/>
    </row>
    <row r="108" spans="1:35" s="8" customFormat="1">
      <c r="A108" s="10"/>
      <c r="B108" s="10"/>
      <c r="C108" s="17"/>
      <c r="D108" s="17"/>
      <c r="E108" s="10"/>
      <c r="F108" s="10"/>
      <c r="G108" s="10"/>
      <c r="H108" s="10"/>
      <c r="L108" s="20"/>
      <c r="M108" s="10"/>
      <c r="N108" s="10"/>
      <c r="Q108" s="10"/>
      <c r="Y108" s="10"/>
      <c r="Z108" s="10"/>
      <c r="AA108" s="10"/>
      <c r="AB108" s="10"/>
      <c r="AC108" s="10"/>
      <c r="AD108" s="10"/>
      <c r="AE108" s="10"/>
      <c r="AF108" s="10"/>
      <c r="AG108" s="10"/>
      <c r="AH108" s="10"/>
      <c r="AI108" s="10"/>
    </row>
    <row r="109" spans="1:35" s="8" customFormat="1">
      <c r="A109" s="10"/>
      <c r="B109" s="10"/>
      <c r="C109" s="17"/>
      <c r="D109" s="17"/>
      <c r="E109" s="10"/>
      <c r="F109" s="10"/>
      <c r="G109" s="10"/>
      <c r="H109" s="10"/>
      <c r="L109" s="20"/>
      <c r="M109" s="10"/>
      <c r="N109" s="10"/>
      <c r="Q109" s="10"/>
      <c r="Y109" s="10"/>
      <c r="Z109" s="10"/>
      <c r="AA109" s="10"/>
      <c r="AB109" s="10"/>
      <c r="AC109" s="10"/>
      <c r="AD109" s="10"/>
      <c r="AE109" s="10"/>
      <c r="AF109" s="10"/>
      <c r="AG109" s="10"/>
      <c r="AH109" s="10"/>
      <c r="AI109" s="10"/>
    </row>
    <row r="110" spans="1:35" s="8" customFormat="1">
      <c r="A110" s="10"/>
      <c r="B110" s="10"/>
      <c r="C110" s="17"/>
      <c r="D110" s="17"/>
      <c r="E110" s="10"/>
      <c r="F110" s="10"/>
      <c r="G110" s="10"/>
      <c r="H110" s="10"/>
      <c r="L110" s="20"/>
      <c r="M110" s="10"/>
      <c r="N110" s="10"/>
      <c r="Q110" s="10"/>
      <c r="Y110" s="10"/>
      <c r="Z110" s="10"/>
      <c r="AA110" s="10"/>
      <c r="AB110" s="10"/>
      <c r="AC110" s="10"/>
      <c r="AD110" s="10"/>
      <c r="AE110" s="10"/>
      <c r="AF110" s="10"/>
      <c r="AG110" s="10"/>
      <c r="AH110" s="10"/>
      <c r="AI110" s="10"/>
    </row>
    <row r="111" spans="1:35" s="8" customFormat="1">
      <c r="A111" s="10"/>
      <c r="B111" s="10"/>
      <c r="C111" s="17"/>
      <c r="D111" s="17"/>
      <c r="E111" s="10"/>
      <c r="F111" s="10"/>
      <c r="G111" s="10"/>
      <c r="H111" s="10"/>
      <c r="L111" s="20"/>
      <c r="M111" s="10"/>
      <c r="N111" s="10"/>
      <c r="Q111" s="10"/>
      <c r="Y111" s="10"/>
      <c r="Z111" s="10"/>
      <c r="AA111" s="10"/>
      <c r="AB111" s="10"/>
      <c r="AC111" s="10"/>
      <c r="AD111" s="10"/>
      <c r="AE111" s="10"/>
      <c r="AF111" s="10"/>
      <c r="AG111" s="10"/>
      <c r="AH111" s="10"/>
      <c r="AI111" s="10"/>
    </row>
    <row r="112" spans="1:35" s="8" customFormat="1">
      <c r="A112" s="10"/>
      <c r="B112" s="10"/>
      <c r="C112" s="17"/>
      <c r="D112" s="17"/>
      <c r="E112" s="10"/>
      <c r="F112" s="10"/>
      <c r="G112" s="10"/>
      <c r="H112" s="10"/>
      <c r="L112" s="20"/>
      <c r="M112" s="10"/>
      <c r="N112" s="10"/>
      <c r="Q112" s="10"/>
      <c r="Y112" s="10"/>
      <c r="Z112" s="10"/>
      <c r="AA112" s="10"/>
      <c r="AB112" s="10"/>
      <c r="AC112" s="10"/>
      <c r="AD112" s="10"/>
      <c r="AE112" s="10"/>
      <c r="AF112" s="10"/>
      <c r="AG112" s="10"/>
      <c r="AH112" s="10"/>
      <c r="AI112" s="10"/>
    </row>
    <row r="113" spans="1:36" s="8" customFormat="1">
      <c r="A113" s="10"/>
      <c r="B113" s="10"/>
      <c r="C113" s="17"/>
      <c r="D113" s="17"/>
      <c r="E113" s="10"/>
      <c r="F113" s="10"/>
      <c r="G113" s="10"/>
      <c r="H113" s="10"/>
      <c r="L113" s="20"/>
      <c r="M113" s="10"/>
      <c r="N113" s="10"/>
      <c r="Q113" s="10"/>
      <c r="Y113" s="10"/>
      <c r="Z113" s="10"/>
      <c r="AA113" s="10"/>
      <c r="AB113" s="10"/>
      <c r="AC113" s="10"/>
      <c r="AD113" s="10"/>
      <c r="AE113" s="10"/>
      <c r="AF113" s="10"/>
      <c r="AG113" s="10"/>
      <c r="AH113" s="10"/>
      <c r="AI113" s="10"/>
    </row>
    <row r="114" spans="1:36" s="8" customFormat="1">
      <c r="A114" s="10"/>
      <c r="B114" s="10"/>
      <c r="C114" s="17"/>
      <c r="D114" s="17"/>
      <c r="E114" s="10"/>
      <c r="F114" s="10"/>
      <c r="G114" s="10"/>
      <c r="H114" s="10"/>
      <c r="L114" s="20"/>
      <c r="M114" s="10"/>
      <c r="N114" s="10"/>
      <c r="Q114" s="10"/>
      <c r="Y114" s="10"/>
      <c r="Z114" s="10"/>
      <c r="AA114" s="10"/>
      <c r="AB114" s="10"/>
      <c r="AC114" s="10"/>
      <c r="AD114" s="10"/>
      <c r="AE114" s="10"/>
      <c r="AF114" s="10"/>
      <c r="AG114" s="10"/>
      <c r="AH114" s="10"/>
      <c r="AI114" s="10"/>
      <c r="AJ114" s="10"/>
    </row>
  </sheetData>
  <autoFilter ref="B2:T38" xr:uid="{120CDA1D-BD77-4E20-9E15-0273B2886544}">
    <sortState xmlns:xlrd2="http://schemas.microsoft.com/office/spreadsheetml/2017/richdata2" ref="B3:T38">
      <sortCondition ref="N3:N38"/>
      <sortCondition ref="J3:J38"/>
      <sortCondition ref="O3:O38"/>
    </sortState>
  </autoFilter>
  <sortState xmlns:xlrd2="http://schemas.microsoft.com/office/spreadsheetml/2017/richdata2" ref="B3:T35">
    <sortCondition ref="N3:N35"/>
    <sortCondition ref="J3:J35"/>
  </sortState>
  <phoneticPr fontId="61"/>
  <dataValidations count="1">
    <dataValidation type="list" allowBlank="1" showInputMessage="1" showErrorMessage="1" sqref="B46 B3:D35 B38:D45" xr:uid="{6BF58DBE-D1ED-49A0-8AA6-B5F302B0C649}">
      <formula1>"会員,NEW-1,NEW-2,GUEST"</formula1>
    </dataValidation>
  </dataValidations>
  <printOptions gridLines="1"/>
  <pageMargins left="0.25" right="0.25" top="0.75" bottom="0.75" header="0.3" footer="0.3"/>
  <pageSetup scale="41"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8832A-E9D7-4D2A-A9E3-A41630B77997}">
  <sheetPr>
    <pageSetUpPr fitToPage="1"/>
  </sheetPr>
  <dimension ref="B1:AA93"/>
  <sheetViews>
    <sheetView topLeftCell="M1" zoomScale="90" zoomScaleNormal="90" workbookViewId="0">
      <selection activeCell="Q3" sqref="Q3:Y3"/>
    </sheetView>
  </sheetViews>
  <sheetFormatPr defaultColWidth="9.81640625" defaultRowHeight="13"/>
  <cols>
    <col min="1" max="1" width="2.81640625" style="270" customWidth="1"/>
    <col min="2" max="4" width="12.6328125" style="270" customWidth="1"/>
    <col min="5" max="5" width="39.90625" style="270" customWidth="1"/>
    <col min="6" max="6" width="9.36328125" style="270" customWidth="1"/>
    <col min="7" max="7" width="9.36328125" style="395" customWidth="1"/>
    <col min="8" max="8" width="8.26953125" style="395" customWidth="1"/>
    <col min="9" max="11" width="12.6328125" style="270" customWidth="1"/>
    <col min="12" max="12" width="39.90625" style="270" customWidth="1"/>
    <col min="13" max="14" width="9.36328125" style="270" customWidth="1"/>
    <col min="15" max="15" width="8.26953125" style="270" customWidth="1"/>
    <col min="16" max="17" width="9.81640625" style="270"/>
    <col min="18" max="18" width="21.6328125" style="270" customWidth="1"/>
    <col min="19" max="20" width="9.81640625" style="270"/>
    <col min="21" max="21" width="33.6328125" style="270" customWidth="1"/>
    <col min="22" max="22" width="14.08984375" style="270" customWidth="1"/>
    <col min="23" max="16384" width="9.81640625" style="270"/>
  </cols>
  <sheetData>
    <row r="1" spans="2:27" ht="40.15" customHeight="1" thickBot="1">
      <c r="B1" s="492" t="s">
        <v>768</v>
      </c>
      <c r="G1" s="270"/>
      <c r="H1" s="270"/>
      <c r="J1" s="265"/>
      <c r="K1" s="266"/>
      <c r="L1" s="493"/>
      <c r="M1" s="493" t="s">
        <v>324</v>
      </c>
      <c r="N1" s="1434">
        <v>45152</v>
      </c>
      <c r="O1" s="1453"/>
    </row>
    <row r="2" spans="2:27" ht="80" customHeight="1" thickTop="1" thickBot="1">
      <c r="B2" s="1454" t="s">
        <v>549</v>
      </c>
      <c r="C2" s="1455"/>
      <c r="D2" s="1455"/>
      <c r="E2" s="1455"/>
      <c r="F2" s="1455"/>
      <c r="G2" s="1455"/>
      <c r="H2" s="1456"/>
      <c r="I2" s="1448" t="s">
        <v>550</v>
      </c>
      <c r="J2" s="1415"/>
      <c r="K2" s="1415"/>
      <c r="L2" s="1415"/>
      <c r="M2" s="1415"/>
      <c r="N2" s="1415"/>
      <c r="O2" s="1416"/>
    </row>
    <row r="3" spans="2:27" ht="35" customHeight="1" thickBot="1">
      <c r="B3" s="494" t="s">
        <v>769</v>
      </c>
      <c r="C3" s="1408" t="s">
        <v>328</v>
      </c>
      <c r="D3" s="1409"/>
      <c r="E3" s="272" t="s">
        <v>17</v>
      </c>
      <c r="F3" s="272" t="s">
        <v>329</v>
      </c>
      <c r="G3" s="272" t="s">
        <v>330</v>
      </c>
      <c r="H3" s="273" t="s">
        <v>331</v>
      </c>
      <c r="I3" s="271" t="s">
        <v>769</v>
      </c>
      <c r="J3" s="1408" t="s">
        <v>328</v>
      </c>
      <c r="K3" s="1409"/>
      <c r="L3" s="272" t="s">
        <v>17</v>
      </c>
      <c r="M3" s="272" t="s">
        <v>329</v>
      </c>
      <c r="N3" s="272" t="s">
        <v>330</v>
      </c>
      <c r="O3" s="495" t="s">
        <v>331</v>
      </c>
      <c r="Q3" s="1048"/>
      <c r="R3" s="1034"/>
      <c r="S3" s="1035" t="s">
        <v>328</v>
      </c>
      <c r="T3" s="1035"/>
      <c r="U3" s="1036" t="s">
        <v>17</v>
      </c>
      <c r="V3" s="1037" t="s">
        <v>108</v>
      </c>
      <c r="W3" s="1036" t="s">
        <v>329</v>
      </c>
      <c r="X3" s="1036" t="s">
        <v>330</v>
      </c>
      <c r="Y3" s="1036" t="s">
        <v>331</v>
      </c>
    </row>
    <row r="4" spans="2:27" ht="18" customHeight="1" thickTop="1">
      <c r="B4" s="847">
        <v>1</v>
      </c>
      <c r="C4" s="848" t="s">
        <v>35</v>
      </c>
      <c r="D4" s="849" t="s">
        <v>36</v>
      </c>
      <c r="E4" s="958" t="s">
        <v>332</v>
      </c>
      <c r="F4" s="849" t="s">
        <v>60</v>
      </c>
      <c r="G4" s="959">
        <v>23</v>
      </c>
      <c r="H4" s="960">
        <v>9</v>
      </c>
      <c r="I4" s="852">
        <v>6</v>
      </c>
      <c r="J4" s="733" t="s">
        <v>150</v>
      </c>
      <c r="K4" s="734" t="s">
        <v>151</v>
      </c>
      <c r="L4" s="958" t="s">
        <v>131</v>
      </c>
      <c r="M4" s="734" t="s">
        <v>60</v>
      </c>
      <c r="N4" s="961">
        <v>14</v>
      </c>
      <c r="O4" s="962">
        <v>31</v>
      </c>
      <c r="Q4" s="1052">
        <v>1</v>
      </c>
      <c r="R4" s="1038" t="str">
        <f>S4&amp;" "&amp;T4</f>
        <v>Koyama Akio</v>
      </c>
      <c r="S4" s="969" t="s">
        <v>35</v>
      </c>
      <c r="T4" s="969" t="s">
        <v>36</v>
      </c>
      <c r="U4" s="965" t="s">
        <v>332</v>
      </c>
      <c r="V4" s="1039" t="str">
        <f>VLOOKUP(R4,'2023年間集計'!$B$4:$D$83,3,FALSE)</f>
        <v>小山 明男</v>
      </c>
      <c r="W4" s="969" t="s">
        <v>60</v>
      </c>
      <c r="X4" s="1053">
        <v>23</v>
      </c>
      <c r="Y4" s="1054">
        <v>9</v>
      </c>
      <c r="Z4" s="270">
        <v>9</v>
      </c>
      <c r="AA4" s="270">
        <f>Y4-Z4</f>
        <v>0</v>
      </c>
    </row>
    <row r="5" spans="2:27" s="294" customFormat="1" ht="18" customHeight="1">
      <c r="B5" s="1417">
        <v>0.4458333333333333</v>
      </c>
      <c r="C5" s="963" t="s">
        <v>559</v>
      </c>
      <c r="D5" s="964" t="s">
        <v>560</v>
      </c>
      <c r="E5" s="965" t="s">
        <v>730</v>
      </c>
      <c r="F5" s="966" t="s">
        <v>60</v>
      </c>
      <c r="G5" s="967">
        <v>10</v>
      </c>
      <c r="H5" s="968">
        <v>2</v>
      </c>
      <c r="I5" s="1394">
        <v>0.47361111111111115</v>
      </c>
      <c r="J5" s="887" t="s">
        <v>142</v>
      </c>
      <c r="K5" s="969" t="s">
        <v>345</v>
      </c>
      <c r="L5" s="970" t="s">
        <v>346</v>
      </c>
      <c r="M5" s="966" t="s">
        <v>60</v>
      </c>
      <c r="N5" s="971">
        <v>21</v>
      </c>
      <c r="O5" s="972">
        <v>3</v>
      </c>
      <c r="Q5" s="1052">
        <v>1</v>
      </c>
      <c r="R5" s="1038" t="str">
        <f t="shared" ref="R5:R6" si="0">S5&amp;" "&amp;T5</f>
        <v>Ichisugi Morihiro</v>
      </c>
      <c r="S5" s="964" t="s">
        <v>559</v>
      </c>
      <c r="T5" s="964" t="s">
        <v>560</v>
      </c>
      <c r="U5" s="965" t="s">
        <v>730</v>
      </c>
      <c r="V5" s="1039" t="str">
        <f>VLOOKUP(R5,'2023年間集計'!$B$4:$D$83,3,FALSE)</f>
        <v>一杉 守宏</v>
      </c>
      <c r="W5" s="966" t="s">
        <v>60</v>
      </c>
      <c r="X5" s="967">
        <v>10</v>
      </c>
      <c r="Y5" s="1054">
        <v>2</v>
      </c>
      <c r="Z5" s="294">
        <v>2</v>
      </c>
      <c r="AA5" s="270">
        <f t="shared" ref="AA5:AA36" si="1">Y5-Z5</f>
        <v>0</v>
      </c>
    </row>
    <row r="6" spans="2:27" s="294" customFormat="1" ht="18" customHeight="1">
      <c r="B6" s="1449"/>
      <c r="C6" s="973" t="s">
        <v>556</v>
      </c>
      <c r="D6" s="974" t="s">
        <v>557</v>
      </c>
      <c r="E6" s="975" t="s">
        <v>770</v>
      </c>
      <c r="F6" s="905" t="s">
        <v>60</v>
      </c>
      <c r="G6" s="896">
        <v>22</v>
      </c>
      <c r="H6" s="976">
        <v>2</v>
      </c>
      <c r="I6" s="1451"/>
      <c r="J6" s="860" t="s">
        <v>140</v>
      </c>
      <c r="K6" s="971" t="s">
        <v>141</v>
      </c>
      <c r="L6" s="965" t="s">
        <v>334</v>
      </c>
      <c r="M6" s="971" t="s">
        <v>64</v>
      </c>
      <c r="N6" s="971">
        <v>26</v>
      </c>
      <c r="O6" s="972">
        <v>26</v>
      </c>
      <c r="Q6" s="1052">
        <v>1</v>
      </c>
      <c r="R6" s="1038" t="str">
        <f t="shared" si="0"/>
        <v>Umemoto Ryosuke</v>
      </c>
      <c r="S6" s="964" t="s">
        <v>556</v>
      </c>
      <c r="T6" s="964" t="s">
        <v>557</v>
      </c>
      <c r="U6" s="1021" t="s">
        <v>770</v>
      </c>
      <c r="V6" s="1039" t="str">
        <f>VLOOKUP(R6,'2023年間集計'!$B$4:$D$83,3,FALSE)</f>
        <v>梅本 良輔</v>
      </c>
      <c r="W6" s="966" t="s">
        <v>60</v>
      </c>
      <c r="X6" s="967">
        <v>22</v>
      </c>
      <c r="Y6" s="964">
        <v>2</v>
      </c>
      <c r="Z6" s="294">
        <v>2</v>
      </c>
      <c r="AA6" s="270">
        <f t="shared" si="1"/>
        <v>0</v>
      </c>
    </row>
    <row r="7" spans="2:27" s="294" customFormat="1" ht="18" customHeight="1" thickBot="1">
      <c r="B7" s="1450"/>
      <c r="C7" s="977" t="s">
        <v>771</v>
      </c>
      <c r="D7" s="978" t="s">
        <v>772</v>
      </c>
      <c r="E7" s="979" t="s">
        <v>770</v>
      </c>
      <c r="F7" s="336" t="s">
        <v>60</v>
      </c>
      <c r="G7" s="311" t="s">
        <v>159</v>
      </c>
      <c r="H7" s="308"/>
      <c r="I7" s="1452"/>
      <c r="J7" s="980" t="s">
        <v>214</v>
      </c>
      <c r="K7" s="978" t="s">
        <v>215</v>
      </c>
      <c r="L7" s="981" t="s">
        <v>359</v>
      </c>
      <c r="M7" s="307" t="s">
        <v>60</v>
      </c>
      <c r="N7" s="311">
        <v>32</v>
      </c>
      <c r="O7" s="982">
        <v>4</v>
      </c>
      <c r="Q7" s="1052">
        <v>2</v>
      </c>
      <c r="R7" s="1038" t="str">
        <f t="shared" ref="R7:R8" si="2">S7&amp;" "&amp;T7</f>
        <v>Yuzawa Toru</v>
      </c>
      <c r="S7" s="966" t="s">
        <v>162</v>
      </c>
      <c r="T7" s="966" t="s">
        <v>163</v>
      </c>
      <c r="U7" s="965" t="s">
        <v>693</v>
      </c>
      <c r="V7" s="1039" t="str">
        <f>VLOOKUP(R7,'2023年間集計'!$B$4:$D$83,3,FALSE)</f>
        <v>湯澤 亨</v>
      </c>
      <c r="W7" s="966" t="s">
        <v>60</v>
      </c>
      <c r="X7" s="969">
        <v>12</v>
      </c>
      <c r="Y7" s="967">
        <v>27</v>
      </c>
      <c r="Z7" s="294">
        <v>27</v>
      </c>
      <c r="AA7" s="270">
        <f t="shared" si="1"/>
        <v>0</v>
      </c>
    </row>
    <row r="8" spans="2:27" s="294" customFormat="1" ht="18" customHeight="1">
      <c r="B8" s="526">
        <v>2</v>
      </c>
      <c r="C8" s="527" t="s">
        <v>162</v>
      </c>
      <c r="D8" s="317" t="s">
        <v>163</v>
      </c>
      <c r="E8" s="983" t="s">
        <v>693</v>
      </c>
      <c r="F8" s="317" t="s">
        <v>60</v>
      </c>
      <c r="G8" s="342">
        <v>12</v>
      </c>
      <c r="H8" s="529">
        <v>27</v>
      </c>
      <c r="I8" s="318">
        <v>7</v>
      </c>
      <c r="J8" s="868" t="s">
        <v>49</v>
      </c>
      <c r="K8" s="869" t="s">
        <v>50</v>
      </c>
      <c r="L8" s="984" t="s">
        <v>333</v>
      </c>
      <c r="M8" s="317" t="s">
        <v>60</v>
      </c>
      <c r="N8" s="342">
        <v>15</v>
      </c>
      <c r="O8" s="985">
        <v>4</v>
      </c>
      <c r="Q8" s="1052">
        <v>2</v>
      </c>
      <c r="R8" s="1038" t="str">
        <f t="shared" si="2"/>
        <v>Mizusawa Junko</v>
      </c>
      <c r="S8" s="967" t="s">
        <v>24</v>
      </c>
      <c r="T8" s="967" t="s">
        <v>37</v>
      </c>
      <c r="U8" s="1021" t="s">
        <v>339</v>
      </c>
      <c r="V8" s="1039" t="str">
        <f>VLOOKUP(R8,'2023年間集計'!$B$4:$D$83,3,FALSE)</f>
        <v>水澤 淳子</v>
      </c>
      <c r="W8" s="967" t="s">
        <v>63</v>
      </c>
      <c r="X8" s="971">
        <v>34</v>
      </c>
      <c r="Y8" s="969">
        <v>7</v>
      </c>
      <c r="Z8" s="294">
        <v>7</v>
      </c>
      <c r="AA8" s="270">
        <f t="shared" si="1"/>
        <v>0</v>
      </c>
    </row>
    <row r="9" spans="2:27" s="294" customFormat="1" ht="18" customHeight="1">
      <c r="B9" s="1417">
        <v>0.4513888888888889</v>
      </c>
      <c r="C9" s="986" t="s">
        <v>24</v>
      </c>
      <c r="D9" s="896" t="s">
        <v>37</v>
      </c>
      <c r="E9" s="987" t="s">
        <v>339</v>
      </c>
      <c r="F9" s="896" t="s">
        <v>63</v>
      </c>
      <c r="G9" s="890">
        <v>34</v>
      </c>
      <c r="H9" s="988">
        <v>7</v>
      </c>
      <c r="I9" s="1394">
        <v>0.47916666666666669</v>
      </c>
      <c r="J9" s="989" t="s">
        <v>224</v>
      </c>
      <c r="K9" s="974" t="s">
        <v>225</v>
      </c>
      <c r="L9" s="975" t="s">
        <v>339</v>
      </c>
      <c r="M9" s="896" t="s">
        <v>180</v>
      </c>
      <c r="N9" s="890">
        <v>30</v>
      </c>
      <c r="O9" s="990">
        <v>3</v>
      </c>
      <c r="Q9" s="1052">
        <v>3</v>
      </c>
      <c r="R9" s="1038" t="str">
        <f t="shared" ref="R9:R36" si="3">S9&amp;" "&amp;T9</f>
        <v>Mizusawa Hank</v>
      </c>
      <c r="S9" s="971" t="s">
        <v>24</v>
      </c>
      <c r="T9" s="971" t="s">
        <v>355</v>
      </c>
      <c r="U9" s="965" t="s">
        <v>356</v>
      </c>
      <c r="V9" s="1039" t="str">
        <f>VLOOKUP(R9,'2023年間集計'!$B$4:$D$83,3,FALSE)</f>
        <v>水澤 秀光</v>
      </c>
      <c r="W9" s="971" t="s">
        <v>60</v>
      </c>
      <c r="X9" s="967">
        <v>9</v>
      </c>
      <c r="Y9" s="966">
        <v>39</v>
      </c>
      <c r="Z9" s="294">
        <v>39</v>
      </c>
      <c r="AA9" s="270">
        <f t="shared" si="1"/>
        <v>0</v>
      </c>
    </row>
    <row r="10" spans="2:27" s="294" customFormat="1" ht="18" customHeight="1">
      <c r="B10" s="1417"/>
      <c r="C10" s="991" t="s">
        <v>551</v>
      </c>
      <c r="D10" s="992" t="s">
        <v>552</v>
      </c>
      <c r="E10" s="975" t="s">
        <v>339</v>
      </c>
      <c r="F10" s="905" t="s">
        <v>60</v>
      </c>
      <c r="G10" s="890" t="s">
        <v>179</v>
      </c>
      <c r="H10" s="993">
        <v>1</v>
      </c>
      <c r="I10" s="1394"/>
      <c r="J10" s="963" t="s">
        <v>228</v>
      </c>
      <c r="K10" s="964" t="s">
        <v>23</v>
      </c>
      <c r="L10" s="965" t="s">
        <v>229</v>
      </c>
      <c r="M10" s="967" t="s">
        <v>180</v>
      </c>
      <c r="N10" s="971">
        <v>36</v>
      </c>
      <c r="O10" s="972">
        <v>5</v>
      </c>
      <c r="Q10" s="1052">
        <v>3</v>
      </c>
      <c r="R10" s="1038" t="str">
        <f t="shared" si="3"/>
        <v>Kuwata Akira</v>
      </c>
      <c r="S10" s="964" t="s">
        <v>226</v>
      </c>
      <c r="T10" s="964" t="s">
        <v>227</v>
      </c>
      <c r="U10" s="965" t="s">
        <v>339</v>
      </c>
      <c r="V10" s="1039" t="str">
        <f>VLOOKUP(R10,'2023年間集計'!$B$4:$D$83,3,FALSE)</f>
        <v>桑田 晃</v>
      </c>
      <c r="W10" s="967" t="s">
        <v>180</v>
      </c>
      <c r="X10" s="971">
        <v>20</v>
      </c>
      <c r="Y10" s="964">
        <v>26</v>
      </c>
      <c r="Z10" s="294">
        <v>26</v>
      </c>
      <c r="AA10" s="270">
        <f t="shared" si="1"/>
        <v>0</v>
      </c>
    </row>
    <row r="11" spans="2:27" s="294" customFormat="1" ht="18" customHeight="1" thickBot="1">
      <c r="B11" s="1450"/>
      <c r="C11" s="353" t="s">
        <v>162</v>
      </c>
      <c r="D11" s="336" t="s">
        <v>773</v>
      </c>
      <c r="E11" s="979" t="s">
        <v>339</v>
      </c>
      <c r="F11" s="307" t="s">
        <v>63</v>
      </c>
      <c r="G11" s="311" t="s">
        <v>159</v>
      </c>
      <c r="H11" s="308"/>
      <c r="I11" s="1452"/>
      <c r="J11" s="994" t="s">
        <v>731</v>
      </c>
      <c r="K11" s="890" t="s">
        <v>732</v>
      </c>
      <c r="L11" s="995" t="s">
        <v>774</v>
      </c>
      <c r="M11" s="896" t="s">
        <v>60</v>
      </c>
      <c r="N11" s="890" t="s">
        <v>179</v>
      </c>
      <c r="O11" s="996">
        <v>1</v>
      </c>
      <c r="Q11" s="1052">
        <v>3</v>
      </c>
      <c r="R11" s="1038" t="str">
        <f t="shared" si="3"/>
        <v>Nagashima Takashi</v>
      </c>
      <c r="S11" s="969" t="s">
        <v>33</v>
      </c>
      <c r="T11" s="969" t="s">
        <v>30</v>
      </c>
      <c r="U11" s="965" t="s">
        <v>339</v>
      </c>
      <c r="V11" s="1039" t="str">
        <f>VLOOKUP(R11,'2023年間集計'!$B$4:$D$83,3,FALSE)</f>
        <v>長島 隆志</v>
      </c>
      <c r="W11" s="969" t="s">
        <v>64</v>
      </c>
      <c r="X11" s="966">
        <v>24</v>
      </c>
      <c r="Y11" s="967">
        <v>4</v>
      </c>
      <c r="Z11" s="294">
        <v>4</v>
      </c>
      <c r="AA11" s="270">
        <f t="shared" si="1"/>
        <v>0</v>
      </c>
    </row>
    <row r="12" spans="2:27" s="294" customFormat="1" ht="18" customHeight="1">
      <c r="B12" s="526">
        <v>3</v>
      </c>
      <c r="C12" s="358" t="s">
        <v>24</v>
      </c>
      <c r="D12" s="359" t="s">
        <v>355</v>
      </c>
      <c r="E12" s="983" t="s">
        <v>356</v>
      </c>
      <c r="F12" s="359" t="s">
        <v>60</v>
      </c>
      <c r="G12" s="315">
        <v>9</v>
      </c>
      <c r="H12" s="997">
        <v>39</v>
      </c>
      <c r="I12" s="318">
        <v>8</v>
      </c>
      <c r="J12" s="341" t="s">
        <v>2</v>
      </c>
      <c r="K12" s="342" t="s">
        <v>3</v>
      </c>
      <c r="L12" s="983" t="s">
        <v>339</v>
      </c>
      <c r="M12" s="342" t="s">
        <v>64</v>
      </c>
      <c r="N12" s="317">
        <v>8</v>
      </c>
      <c r="O12" s="985">
        <v>24</v>
      </c>
      <c r="Q12" s="1052">
        <v>3</v>
      </c>
      <c r="R12" s="1038" t="str">
        <f t="shared" si="3"/>
        <v>Ray Anthony</v>
      </c>
      <c r="S12" s="1040" t="s">
        <v>6</v>
      </c>
      <c r="T12" s="1040" t="s">
        <v>7</v>
      </c>
      <c r="U12" s="1041" t="s">
        <v>496</v>
      </c>
      <c r="V12" s="1039" t="str">
        <f>VLOOKUP(R12,'2023年間集計'!$B$4:$D$83,3,FALSE)</f>
        <v>ﾚｲ ｱﾝｿﾆｰ</v>
      </c>
      <c r="W12" s="966" t="s">
        <v>60</v>
      </c>
      <c r="X12" s="971">
        <v>36</v>
      </c>
      <c r="Y12" s="969">
        <v>1</v>
      </c>
      <c r="Z12" s="294">
        <v>1</v>
      </c>
      <c r="AA12" s="270">
        <f t="shared" si="1"/>
        <v>0</v>
      </c>
    </row>
    <row r="13" spans="2:27" s="294" customFormat="1" ht="18" customHeight="1">
      <c r="B13" s="1417">
        <v>0.45694444444444443</v>
      </c>
      <c r="C13" s="963" t="s">
        <v>226</v>
      </c>
      <c r="D13" s="964" t="s">
        <v>227</v>
      </c>
      <c r="E13" s="965" t="s">
        <v>339</v>
      </c>
      <c r="F13" s="967" t="s">
        <v>180</v>
      </c>
      <c r="G13" s="971">
        <v>20</v>
      </c>
      <c r="H13" s="998">
        <v>26</v>
      </c>
      <c r="I13" s="1394">
        <v>0.48472222222222222</v>
      </c>
      <c r="J13" s="853" t="s">
        <v>181</v>
      </c>
      <c r="K13" s="966" t="s">
        <v>182</v>
      </c>
      <c r="L13" s="965" t="s">
        <v>339</v>
      </c>
      <c r="M13" s="966" t="s">
        <v>60</v>
      </c>
      <c r="N13" s="967">
        <v>25</v>
      </c>
      <c r="O13" s="972">
        <v>39</v>
      </c>
      <c r="Q13" s="1052">
        <v>4</v>
      </c>
      <c r="R13" s="1038" t="str">
        <f t="shared" si="3"/>
        <v>Ichikawa Yoji</v>
      </c>
      <c r="S13" s="1042" t="s">
        <v>0</v>
      </c>
      <c r="T13" s="1042" t="s">
        <v>1</v>
      </c>
      <c r="U13" s="965" t="s">
        <v>339</v>
      </c>
      <c r="V13" s="1039" t="str">
        <f>VLOOKUP(R13,'2023年間集計'!$B$4:$D$83,3,FALSE)</f>
        <v>市川 洋治</v>
      </c>
      <c r="W13" s="966" t="s">
        <v>60</v>
      </c>
      <c r="X13" s="1046">
        <v>26.879999999999995</v>
      </c>
      <c r="Y13" s="969">
        <v>10</v>
      </c>
      <c r="Z13" s="294">
        <v>10</v>
      </c>
      <c r="AA13" s="270">
        <f t="shared" si="1"/>
        <v>0</v>
      </c>
    </row>
    <row r="14" spans="2:27" s="294" customFormat="1" ht="18" customHeight="1">
      <c r="B14" s="1449"/>
      <c r="C14" s="887" t="s">
        <v>33</v>
      </c>
      <c r="D14" s="969" t="s">
        <v>30</v>
      </c>
      <c r="E14" s="965" t="s">
        <v>339</v>
      </c>
      <c r="F14" s="969" t="s">
        <v>64</v>
      </c>
      <c r="G14" s="966">
        <v>24</v>
      </c>
      <c r="H14" s="993">
        <v>4</v>
      </c>
      <c r="I14" s="1451"/>
      <c r="J14" s="999" t="s">
        <v>351</v>
      </c>
      <c r="K14" s="905" t="s">
        <v>352</v>
      </c>
      <c r="L14" s="995" t="s">
        <v>350</v>
      </c>
      <c r="M14" s="905" t="s">
        <v>60</v>
      </c>
      <c r="N14" s="890">
        <v>32</v>
      </c>
      <c r="O14" s="1000">
        <v>7</v>
      </c>
      <c r="Q14" s="1052">
        <v>4</v>
      </c>
      <c r="R14" s="1038" t="str">
        <f t="shared" si="3"/>
        <v>Hijima Toshiaki</v>
      </c>
      <c r="S14" s="967" t="s">
        <v>175</v>
      </c>
      <c r="T14" s="967" t="s">
        <v>176</v>
      </c>
      <c r="U14" s="965" t="s">
        <v>350</v>
      </c>
      <c r="V14" s="1039" t="str">
        <f>VLOOKUP(R14,'2023年間集計'!$B$4:$D$83,3,FALSE)</f>
        <v>肥嶋 俊明</v>
      </c>
      <c r="W14" s="967" t="s">
        <v>60</v>
      </c>
      <c r="X14" s="967">
        <v>26</v>
      </c>
      <c r="Y14" s="967">
        <v>1</v>
      </c>
      <c r="Z14" s="294">
        <v>1</v>
      </c>
      <c r="AA14" s="270">
        <f t="shared" si="1"/>
        <v>0</v>
      </c>
    </row>
    <row r="15" spans="2:27" s="294" customFormat="1" ht="18" customHeight="1" thickBot="1">
      <c r="B15" s="1450"/>
      <c r="C15" s="1001" t="s">
        <v>6</v>
      </c>
      <c r="D15" s="1002" t="s">
        <v>7</v>
      </c>
      <c r="E15" s="1003" t="s">
        <v>496</v>
      </c>
      <c r="F15" s="336" t="s">
        <v>60</v>
      </c>
      <c r="G15" s="311">
        <v>36</v>
      </c>
      <c r="H15" s="547">
        <v>1</v>
      </c>
      <c r="I15" s="1452"/>
      <c r="J15" s="353" t="s">
        <v>775</v>
      </c>
      <c r="K15" s="336" t="s">
        <v>168</v>
      </c>
      <c r="L15" s="981" t="s">
        <v>776</v>
      </c>
      <c r="M15" s="896" t="s">
        <v>60</v>
      </c>
      <c r="N15" s="311" t="s">
        <v>159</v>
      </c>
      <c r="O15" s="982"/>
      <c r="Q15" s="1052">
        <v>4</v>
      </c>
      <c r="R15" s="1038" t="str">
        <f t="shared" si="3"/>
        <v>Saito Ikuma</v>
      </c>
      <c r="S15" s="966" t="s">
        <v>240</v>
      </c>
      <c r="T15" s="966" t="s">
        <v>241</v>
      </c>
      <c r="U15" s="965" t="s">
        <v>126</v>
      </c>
      <c r="V15" s="1039" t="str">
        <f>VLOOKUP(R15,'2023年間集計'!$B$4:$D$83,3,FALSE)</f>
        <v>齋藤 育真</v>
      </c>
      <c r="W15" s="966" t="s">
        <v>60</v>
      </c>
      <c r="X15" s="966">
        <v>33</v>
      </c>
      <c r="Y15" s="1054">
        <v>18</v>
      </c>
      <c r="Z15" s="294">
        <v>18</v>
      </c>
      <c r="AA15" s="270">
        <f t="shared" si="1"/>
        <v>0</v>
      </c>
    </row>
    <row r="16" spans="2:27" s="294" customFormat="1" ht="18" customHeight="1">
      <c r="B16" s="526">
        <v>4</v>
      </c>
      <c r="C16" s="868" t="s">
        <v>0</v>
      </c>
      <c r="D16" s="869" t="s">
        <v>1</v>
      </c>
      <c r="E16" s="983" t="s">
        <v>339</v>
      </c>
      <c r="F16" s="317" t="s">
        <v>60</v>
      </c>
      <c r="G16" s="1004">
        <v>26.879999999999995</v>
      </c>
      <c r="H16" s="1005">
        <v>10</v>
      </c>
      <c r="I16" s="318">
        <v>9</v>
      </c>
      <c r="J16" s="314" t="s">
        <v>61</v>
      </c>
      <c r="K16" s="315" t="s">
        <v>62</v>
      </c>
      <c r="L16" s="983" t="s">
        <v>354</v>
      </c>
      <c r="M16" s="315" t="s">
        <v>64</v>
      </c>
      <c r="N16" s="342">
        <v>15</v>
      </c>
      <c r="O16" s="985">
        <v>36</v>
      </c>
      <c r="Q16" s="1052">
        <v>5</v>
      </c>
      <c r="R16" s="1038" t="str">
        <f t="shared" si="3"/>
        <v>Mori Shigetaka</v>
      </c>
      <c r="S16" s="967" t="s">
        <v>152</v>
      </c>
      <c r="T16" s="967" t="s">
        <v>153</v>
      </c>
      <c r="U16" s="965" t="s">
        <v>129</v>
      </c>
      <c r="V16" s="1039" t="str">
        <f>VLOOKUP(R16,'2023年間集計'!$B$4:$D$83,3,FALSE)</f>
        <v>森 成高</v>
      </c>
      <c r="W16" s="967" t="s">
        <v>60</v>
      </c>
      <c r="X16" s="971">
        <v>24</v>
      </c>
      <c r="Y16" s="1054">
        <v>29</v>
      </c>
      <c r="Z16" s="294">
        <v>29</v>
      </c>
      <c r="AA16" s="270">
        <f t="shared" si="1"/>
        <v>0</v>
      </c>
    </row>
    <row r="17" spans="2:27" s="294" customFormat="1" ht="18" customHeight="1">
      <c r="B17" s="1417">
        <v>0.46249999999999997</v>
      </c>
      <c r="C17" s="351" t="s">
        <v>175</v>
      </c>
      <c r="D17" s="967" t="s">
        <v>176</v>
      </c>
      <c r="E17" s="965" t="s">
        <v>350</v>
      </c>
      <c r="F17" s="967" t="s">
        <v>60</v>
      </c>
      <c r="G17" s="967">
        <v>26</v>
      </c>
      <c r="H17" s="517">
        <v>1</v>
      </c>
      <c r="I17" s="1394">
        <v>0.49027777777777781</v>
      </c>
      <c r="J17" s="887" t="s">
        <v>4</v>
      </c>
      <c r="K17" s="969" t="s">
        <v>158</v>
      </c>
      <c r="L17" s="965" t="s">
        <v>339</v>
      </c>
      <c r="M17" s="966" t="s">
        <v>60</v>
      </c>
      <c r="N17" s="967">
        <v>13</v>
      </c>
      <c r="O17" s="1006">
        <v>3</v>
      </c>
      <c r="Q17" s="1052">
        <v>5</v>
      </c>
      <c r="R17" s="1038" t="str">
        <f t="shared" si="3"/>
        <v>Cho David</v>
      </c>
      <c r="S17" s="969" t="s">
        <v>349</v>
      </c>
      <c r="T17" s="969" t="s">
        <v>146</v>
      </c>
      <c r="U17" s="1021" t="s">
        <v>339</v>
      </c>
      <c r="V17" s="1039" t="str">
        <f>VLOOKUP(R17,'2023年間集計'!$B$4:$D$83,3,FALSE)</f>
        <v>チョー デビッド</v>
      </c>
      <c r="W17" s="969" t="s">
        <v>64</v>
      </c>
      <c r="X17" s="967">
        <v>15</v>
      </c>
      <c r="Y17" s="1054">
        <v>46</v>
      </c>
      <c r="Z17" s="294">
        <v>46</v>
      </c>
      <c r="AA17" s="270">
        <f t="shared" si="1"/>
        <v>0</v>
      </c>
    </row>
    <row r="18" spans="2:27" s="294" customFormat="1" ht="18" customHeight="1">
      <c r="B18" s="1449"/>
      <c r="C18" s="290" t="s">
        <v>240</v>
      </c>
      <c r="D18" s="966" t="s">
        <v>241</v>
      </c>
      <c r="E18" s="965" t="s">
        <v>126</v>
      </c>
      <c r="F18" s="966" t="s">
        <v>60</v>
      </c>
      <c r="G18" s="966">
        <v>33</v>
      </c>
      <c r="H18" s="968">
        <v>18</v>
      </c>
      <c r="I18" s="1451"/>
      <c r="J18" s="1007" t="s">
        <v>25</v>
      </c>
      <c r="K18" s="896" t="s">
        <v>26</v>
      </c>
      <c r="L18" s="995" t="s">
        <v>207</v>
      </c>
      <c r="M18" s="896" t="s">
        <v>63</v>
      </c>
      <c r="N18" s="905">
        <v>36</v>
      </c>
      <c r="O18" s="1008">
        <v>5</v>
      </c>
      <c r="Q18" s="1052">
        <v>5</v>
      </c>
      <c r="R18" s="1038" t="str">
        <f t="shared" si="3"/>
        <v>Yoshioka Hiroko</v>
      </c>
      <c r="S18" s="1023" t="s">
        <v>114</v>
      </c>
      <c r="T18" s="1023" t="s">
        <v>113</v>
      </c>
      <c r="U18" s="1021" t="s">
        <v>339</v>
      </c>
      <c r="V18" s="1039" t="str">
        <f>VLOOKUP(R18,'2023年間集計'!$B$4:$D$83,3,FALSE)</f>
        <v>吉岡 裕子 Ahn</v>
      </c>
      <c r="W18" s="967" t="s">
        <v>63</v>
      </c>
      <c r="X18" s="971">
        <v>36</v>
      </c>
      <c r="Y18" s="971">
        <v>12</v>
      </c>
      <c r="Z18" s="294">
        <v>12</v>
      </c>
      <c r="AA18" s="270">
        <f t="shared" si="1"/>
        <v>0</v>
      </c>
    </row>
    <row r="19" spans="2:27" s="294" customFormat="1" ht="18" customHeight="1" thickBot="1">
      <c r="B19" s="1450"/>
      <c r="C19" s="1009" t="s">
        <v>777</v>
      </c>
      <c r="D19" s="1010" t="s">
        <v>778</v>
      </c>
      <c r="E19" s="1011" t="s">
        <v>766</v>
      </c>
      <c r="F19" s="1010" t="s">
        <v>60</v>
      </c>
      <c r="G19" s="1012" t="s">
        <v>159</v>
      </c>
      <c r="H19" s="1013"/>
      <c r="I19" s="1452"/>
      <c r="J19" s="561" t="s">
        <v>779</v>
      </c>
      <c r="K19" s="560" t="s">
        <v>780</v>
      </c>
      <c r="L19" s="981" t="s">
        <v>781</v>
      </c>
      <c r="M19" s="307" t="s">
        <v>63</v>
      </c>
      <c r="N19" s="311" t="s">
        <v>159</v>
      </c>
      <c r="O19" s="1014"/>
      <c r="Q19" s="1052">
        <v>6</v>
      </c>
      <c r="R19" s="1038" t="str">
        <f t="shared" si="3"/>
        <v>Yaoita Tony</v>
      </c>
      <c r="S19" s="967" t="s">
        <v>150</v>
      </c>
      <c r="T19" s="967" t="s">
        <v>151</v>
      </c>
      <c r="U19" s="965" t="s">
        <v>131</v>
      </c>
      <c r="V19" s="1039" t="str">
        <f>VLOOKUP(R19,'2023年間集計'!$B$4:$D$83,3,FALSE)</f>
        <v>矢尾板 Tony</v>
      </c>
      <c r="W19" s="967" t="s">
        <v>60</v>
      </c>
      <c r="X19" s="971">
        <v>14</v>
      </c>
      <c r="Y19" s="1054">
        <v>31</v>
      </c>
      <c r="Z19" s="294">
        <v>31</v>
      </c>
      <c r="AA19" s="270">
        <f t="shared" si="1"/>
        <v>0</v>
      </c>
    </row>
    <row r="20" spans="2:27" s="294" customFormat="1" ht="18" customHeight="1">
      <c r="B20" s="562">
        <v>5</v>
      </c>
      <c r="C20" s="563" t="s">
        <v>152</v>
      </c>
      <c r="D20" s="564" t="s">
        <v>153</v>
      </c>
      <c r="E20" s="1015" t="s">
        <v>129</v>
      </c>
      <c r="F20" s="564" t="s">
        <v>60</v>
      </c>
      <c r="G20" s="567">
        <v>24</v>
      </c>
      <c r="H20" s="1016">
        <v>29</v>
      </c>
      <c r="I20" s="313">
        <v>10</v>
      </c>
      <c r="J20" s="1017" t="s">
        <v>238</v>
      </c>
      <c r="K20" s="1018" t="s">
        <v>239</v>
      </c>
      <c r="L20" s="1019" t="s">
        <v>348</v>
      </c>
      <c r="M20" s="1018" t="s">
        <v>64</v>
      </c>
      <c r="N20" s="1018">
        <v>9</v>
      </c>
      <c r="O20" s="1020">
        <v>43</v>
      </c>
      <c r="Q20" s="1052">
        <v>6</v>
      </c>
      <c r="R20" s="1038" t="str">
        <f t="shared" si="3"/>
        <v>Sato Junichi</v>
      </c>
      <c r="S20" s="969" t="s">
        <v>142</v>
      </c>
      <c r="T20" s="969" t="s">
        <v>345</v>
      </c>
      <c r="U20" s="970" t="s">
        <v>346</v>
      </c>
      <c r="V20" s="1039" t="str">
        <f>VLOOKUP(R20,'2023年間集計'!$B$4:$D$83,3,FALSE)</f>
        <v>佐藤 潤一</v>
      </c>
      <c r="W20" s="966" t="s">
        <v>60</v>
      </c>
      <c r="X20" s="971">
        <v>21</v>
      </c>
      <c r="Y20" s="1054">
        <v>3</v>
      </c>
      <c r="Z20" s="294">
        <v>3</v>
      </c>
      <c r="AA20" s="270">
        <f t="shared" si="1"/>
        <v>0</v>
      </c>
    </row>
    <row r="21" spans="2:27" s="294" customFormat="1" ht="18" customHeight="1">
      <c r="B21" s="1417">
        <v>0.4680555555555555</v>
      </c>
      <c r="C21" s="887" t="s">
        <v>349</v>
      </c>
      <c r="D21" s="969" t="s">
        <v>146</v>
      </c>
      <c r="E21" s="1021" t="s">
        <v>339</v>
      </c>
      <c r="F21" s="969" t="s">
        <v>64</v>
      </c>
      <c r="G21" s="967">
        <v>15</v>
      </c>
      <c r="H21" s="968">
        <v>46</v>
      </c>
      <c r="I21" s="1394">
        <v>0.49583333333333335</v>
      </c>
      <c r="J21" s="348" t="s">
        <v>164</v>
      </c>
      <c r="K21" s="969" t="s">
        <v>165</v>
      </c>
      <c r="L21" s="965" t="s">
        <v>364</v>
      </c>
      <c r="M21" s="969" t="s">
        <v>60</v>
      </c>
      <c r="N21" s="967">
        <v>21</v>
      </c>
      <c r="O21" s="972">
        <v>24</v>
      </c>
      <c r="Q21" s="1052">
        <v>6</v>
      </c>
      <c r="R21" s="1038" t="str">
        <f t="shared" si="3"/>
        <v>Miyazaki Tadashi</v>
      </c>
      <c r="S21" s="971" t="s">
        <v>140</v>
      </c>
      <c r="T21" s="971" t="s">
        <v>141</v>
      </c>
      <c r="U21" s="965" t="s">
        <v>334</v>
      </c>
      <c r="V21" s="1039" t="str">
        <f>VLOOKUP(R21,'2023年間集計'!$B$4:$D$83,3,FALSE)</f>
        <v>宮崎 正</v>
      </c>
      <c r="W21" s="971" t="s">
        <v>64</v>
      </c>
      <c r="X21" s="971">
        <v>26</v>
      </c>
      <c r="Y21" s="1054">
        <v>26</v>
      </c>
      <c r="Z21" s="294">
        <v>26</v>
      </c>
      <c r="AA21" s="270">
        <f t="shared" si="1"/>
        <v>0</v>
      </c>
    </row>
    <row r="22" spans="2:27" s="294" customFormat="1" ht="18" customHeight="1">
      <c r="B22" s="1449"/>
      <c r="C22" s="1022" t="s">
        <v>114</v>
      </c>
      <c r="D22" s="1023" t="s">
        <v>113</v>
      </c>
      <c r="E22" s="1021" t="s">
        <v>339</v>
      </c>
      <c r="F22" s="967" t="s">
        <v>63</v>
      </c>
      <c r="G22" s="971">
        <v>36</v>
      </c>
      <c r="H22" s="1024">
        <v>12</v>
      </c>
      <c r="I22" s="1451"/>
      <c r="J22" s="1025" t="s">
        <v>360</v>
      </c>
      <c r="K22" s="1026" t="s">
        <v>361</v>
      </c>
      <c r="L22" s="1027" t="s">
        <v>782</v>
      </c>
      <c r="M22" s="374" t="s">
        <v>60</v>
      </c>
      <c r="N22" s="564">
        <v>20</v>
      </c>
      <c r="O22" s="1028">
        <v>2</v>
      </c>
      <c r="Q22" s="1052">
        <v>6</v>
      </c>
      <c r="R22" s="1038" t="str">
        <f t="shared" si="3"/>
        <v>Arita Yasushi</v>
      </c>
      <c r="S22" s="1023" t="s">
        <v>214</v>
      </c>
      <c r="T22" s="1023" t="s">
        <v>215</v>
      </c>
      <c r="U22" s="965" t="s">
        <v>359</v>
      </c>
      <c r="V22" s="1039" t="str">
        <f>VLOOKUP(R22,'2023年間集計'!$B$4:$D$83,3,FALSE)</f>
        <v>有田 靖</v>
      </c>
      <c r="W22" s="967" t="s">
        <v>60</v>
      </c>
      <c r="X22" s="971">
        <v>32</v>
      </c>
      <c r="Y22" s="1054">
        <v>4</v>
      </c>
      <c r="Z22" s="294">
        <v>4</v>
      </c>
      <c r="AA22" s="270">
        <f t="shared" si="1"/>
        <v>0</v>
      </c>
    </row>
    <row r="23" spans="2:27" s="294" customFormat="1" ht="18" customHeight="1" thickBot="1">
      <c r="B23" s="1457"/>
      <c r="C23" s="1029" t="s">
        <v>783</v>
      </c>
      <c r="D23" s="586" t="s">
        <v>163</v>
      </c>
      <c r="E23" s="1030" t="s">
        <v>784</v>
      </c>
      <c r="F23" s="583" t="s">
        <v>60</v>
      </c>
      <c r="G23" s="583" t="s">
        <v>159</v>
      </c>
      <c r="H23" s="1031"/>
      <c r="I23" s="1458"/>
      <c r="J23" s="912"/>
      <c r="K23" s="588"/>
      <c r="L23" s="1032"/>
      <c r="M23" s="583"/>
      <c r="N23" s="586"/>
      <c r="O23" s="1033"/>
      <c r="Q23" s="1052">
        <v>7</v>
      </c>
      <c r="R23" s="1038" t="str">
        <f t="shared" si="3"/>
        <v>Kato Seiya</v>
      </c>
      <c r="S23" s="1042" t="s">
        <v>49</v>
      </c>
      <c r="T23" s="1042" t="s">
        <v>50</v>
      </c>
      <c r="U23" s="1047" t="s">
        <v>333</v>
      </c>
      <c r="V23" s="1039" t="str">
        <f>VLOOKUP(R23,'2023年間集計'!$B$4:$D$83,3,FALSE)</f>
        <v>加藤 清也</v>
      </c>
      <c r="W23" s="966" t="s">
        <v>60</v>
      </c>
      <c r="X23" s="969">
        <v>15</v>
      </c>
      <c r="Y23" s="1054">
        <v>4</v>
      </c>
      <c r="Z23" s="294">
        <v>4</v>
      </c>
      <c r="AA23" s="270">
        <f t="shared" si="1"/>
        <v>0</v>
      </c>
    </row>
    <row r="24" spans="2:27" s="294" customFormat="1" ht="18" customHeight="1" thickTop="1">
      <c r="B24" s="380"/>
      <c r="C24" s="381"/>
      <c r="D24" s="381"/>
      <c r="E24" s="381"/>
      <c r="F24" s="382"/>
      <c r="G24" s="382"/>
      <c r="H24" s="382"/>
      <c r="I24" s="380"/>
      <c r="J24" s="591"/>
      <c r="K24" s="383"/>
      <c r="L24" s="383"/>
      <c r="M24" s="23"/>
      <c r="N24" s="23"/>
      <c r="O24" s="23"/>
      <c r="Q24" s="1052">
        <v>7</v>
      </c>
      <c r="R24" s="1038" t="str">
        <f t="shared" si="3"/>
        <v>Yamanami Masanori</v>
      </c>
      <c r="S24" s="964" t="s">
        <v>224</v>
      </c>
      <c r="T24" s="964" t="s">
        <v>225</v>
      </c>
      <c r="U24" s="1021" t="s">
        <v>339</v>
      </c>
      <c r="V24" s="1039" t="str">
        <f>VLOOKUP(R24,'2023年間集計'!$B$4:$D$83,3,FALSE)</f>
        <v>山並 正憲</v>
      </c>
      <c r="W24" s="967" t="s">
        <v>180</v>
      </c>
      <c r="X24" s="971">
        <v>30</v>
      </c>
      <c r="Y24" s="969">
        <v>3</v>
      </c>
      <c r="Z24" s="294">
        <v>3</v>
      </c>
      <c r="AA24" s="270">
        <f t="shared" si="1"/>
        <v>0</v>
      </c>
    </row>
    <row r="25" spans="2:27" ht="18" customHeight="1">
      <c r="B25" s="389" t="s">
        <v>562</v>
      </c>
      <c r="C25" s="389"/>
      <c r="D25" s="389"/>
      <c r="E25" s="389"/>
      <c r="F25" s="390"/>
      <c r="G25" s="390"/>
      <c r="H25" s="390"/>
      <c r="I25" s="386"/>
      <c r="J25" s="386"/>
      <c r="K25" s="387"/>
      <c r="L25" s="387"/>
      <c r="M25" s="388"/>
      <c r="N25" s="388"/>
      <c r="O25" s="388"/>
      <c r="Q25" s="1052">
        <v>7</v>
      </c>
      <c r="R25" s="1038" t="str">
        <f t="shared" si="3"/>
        <v>Maegawa Mike</v>
      </c>
      <c r="S25" s="964" t="s">
        <v>228</v>
      </c>
      <c r="T25" s="964" t="s">
        <v>23</v>
      </c>
      <c r="U25" s="965" t="s">
        <v>229</v>
      </c>
      <c r="V25" s="1039" t="str">
        <f>VLOOKUP(R25,'2023年間集計'!$B$4:$D$83,3,FALSE)</f>
        <v>マイク 前川</v>
      </c>
      <c r="W25" s="967" t="s">
        <v>180</v>
      </c>
      <c r="X25" s="971">
        <v>36</v>
      </c>
      <c r="Y25" s="1054">
        <v>5</v>
      </c>
      <c r="Z25" s="270">
        <v>5</v>
      </c>
      <c r="AA25" s="270">
        <f t="shared" si="1"/>
        <v>0</v>
      </c>
    </row>
    <row r="26" spans="2:27" ht="18" customHeight="1">
      <c r="B26" s="389" t="s">
        <v>563</v>
      </c>
      <c r="C26" s="389"/>
      <c r="D26" s="389"/>
      <c r="E26" s="389"/>
      <c r="F26" s="390"/>
      <c r="G26" s="390"/>
      <c r="H26" s="390"/>
      <c r="I26" s="386"/>
      <c r="J26" s="386"/>
      <c r="K26" s="387"/>
      <c r="L26" s="387"/>
      <c r="M26" s="388"/>
      <c r="N26" s="388"/>
      <c r="O26" s="388"/>
      <c r="Q26" s="1052">
        <v>8</v>
      </c>
      <c r="R26" s="1038" t="str">
        <f t="shared" si="3"/>
        <v>Morioka Yasuhiro</v>
      </c>
      <c r="S26" s="969" t="s">
        <v>2</v>
      </c>
      <c r="T26" s="969" t="s">
        <v>3</v>
      </c>
      <c r="U26" s="965" t="s">
        <v>339</v>
      </c>
      <c r="V26" s="1039" t="str">
        <f>VLOOKUP(R26,'2023年間集計'!$B$4:$D$83,3,FALSE)</f>
        <v>森岡 保弘</v>
      </c>
      <c r="W26" s="969" t="s">
        <v>64</v>
      </c>
      <c r="X26" s="966">
        <v>8</v>
      </c>
      <c r="Y26" s="1054">
        <v>24</v>
      </c>
      <c r="Z26" s="270">
        <v>24</v>
      </c>
      <c r="AA26" s="270">
        <f t="shared" si="1"/>
        <v>0</v>
      </c>
    </row>
    <row r="27" spans="2:27" ht="18" customHeight="1">
      <c r="B27" s="389" t="s">
        <v>785</v>
      </c>
      <c r="C27" s="389"/>
      <c r="D27" s="389"/>
      <c r="E27" s="389"/>
      <c r="F27" s="390"/>
      <c r="G27" s="390"/>
      <c r="H27" s="390"/>
      <c r="I27" s="386"/>
      <c r="J27" s="386"/>
      <c r="K27" s="387"/>
      <c r="L27" s="387"/>
      <c r="M27" s="388"/>
      <c r="N27" s="388"/>
      <c r="O27" s="388"/>
      <c r="Q27" s="1052">
        <v>8</v>
      </c>
      <c r="R27" s="1038" t="str">
        <f t="shared" si="3"/>
        <v>Kokubo Takahiro</v>
      </c>
      <c r="S27" s="966" t="s">
        <v>181</v>
      </c>
      <c r="T27" s="966" t="s">
        <v>182</v>
      </c>
      <c r="U27" s="965" t="s">
        <v>339</v>
      </c>
      <c r="V27" s="1039" t="str">
        <f>VLOOKUP(R27,'2023年間集計'!$B$4:$D$83,3,FALSE)</f>
        <v>小久保 隆啓</v>
      </c>
      <c r="W27" s="966" t="s">
        <v>60</v>
      </c>
      <c r="X27" s="967">
        <v>25</v>
      </c>
      <c r="Y27" s="1054">
        <v>39</v>
      </c>
      <c r="Z27" s="270">
        <v>39</v>
      </c>
      <c r="AA27" s="270">
        <f t="shared" si="1"/>
        <v>0</v>
      </c>
    </row>
    <row r="28" spans="2:27" ht="18" customHeight="1">
      <c r="B28" s="389" t="s">
        <v>370</v>
      </c>
      <c r="C28" s="387"/>
      <c r="D28" s="387"/>
      <c r="E28" s="387"/>
      <c r="F28" s="386"/>
      <c r="G28" s="391"/>
      <c r="H28" s="391"/>
      <c r="I28" s="392"/>
      <c r="J28" s="386"/>
      <c r="K28" s="387"/>
      <c r="L28" s="387"/>
      <c r="M28" s="388"/>
      <c r="N28" s="388"/>
      <c r="O28" s="388"/>
      <c r="Q28" s="1052">
        <v>8</v>
      </c>
      <c r="R28" s="1038" t="str">
        <f t="shared" si="3"/>
        <v>Sakai Tatsuya</v>
      </c>
      <c r="S28" s="966" t="s">
        <v>351</v>
      </c>
      <c r="T28" s="966" t="s">
        <v>352</v>
      </c>
      <c r="U28" s="965" t="s">
        <v>350</v>
      </c>
      <c r="V28" s="1039" t="str">
        <f>VLOOKUP(R28,'2023年間集計'!$B$4:$D$83,3,FALSE)</f>
        <v>坂井 達弥</v>
      </c>
      <c r="W28" s="966" t="s">
        <v>60</v>
      </c>
      <c r="X28" s="971">
        <v>32</v>
      </c>
      <c r="Y28" s="1054">
        <v>7</v>
      </c>
      <c r="Z28" s="270">
        <v>7</v>
      </c>
      <c r="AA28" s="270">
        <f t="shared" si="1"/>
        <v>0</v>
      </c>
    </row>
    <row r="29" spans="2:27" ht="18" customHeight="1">
      <c r="B29" s="389" t="s">
        <v>565</v>
      </c>
      <c r="C29" s="387"/>
      <c r="D29" s="387"/>
      <c r="E29" s="387"/>
      <c r="F29" s="386"/>
      <c r="G29" s="391"/>
      <c r="H29" s="391"/>
      <c r="I29" s="386"/>
      <c r="J29" s="386"/>
      <c r="K29" s="387"/>
      <c r="L29" s="387"/>
      <c r="M29" s="388"/>
      <c r="N29" s="388"/>
      <c r="O29" s="388"/>
      <c r="Q29" s="1052">
        <v>9</v>
      </c>
      <c r="R29" s="1038" t="str">
        <f t="shared" si="3"/>
        <v>Shinozuka Kevin</v>
      </c>
      <c r="S29" s="967" t="s">
        <v>61</v>
      </c>
      <c r="T29" s="967" t="s">
        <v>62</v>
      </c>
      <c r="U29" s="965" t="s">
        <v>354</v>
      </c>
      <c r="V29" s="1039" t="str">
        <f>VLOOKUP(R29,'2023年間集計'!$B$4:$D$83,3,FALSE)</f>
        <v>篠塚 和明</v>
      </c>
      <c r="W29" s="967" t="s">
        <v>64</v>
      </c>
      <c r="X29" s="969">
        <v>15</v>
      </c>
      <c r="Y29" s="1054">
        <v>36</v>
      </c>
      <c r="Z29" s="270">
        <v>36</v>
      </c>
      <c r="AA29" s="270">
        <f t="shared" si="1"/>
        <v>0</v>
      </c>
    </row>
    <row r="30" spans="2:27" ht="18" customHeight="1">
      <c r="B30" s="387" t="s">
        <v>372</v>
      </c>
      <c r="C30" s="387"/>
      <c r="D30" s="387"/>
      <c r="E30" s="387"/>
      <c r="F30" s="386"/>
      <c r="G30" s="391"/>
      <c r="H30" s="391"/>
      <c r="I30" s="386"/>
      <c r="J30" s="386"/>
      <c r="K30" s="387"/>
      <c r="L30" s="387"/>
      <c r="M30" s="388"/>
      <c r="N30" s="388"/>
      <c r="O30" s="388"/>
      <c r="Q30" s="1052">
        <v>9</v>
      </c>
      <c r="R30" s="1038" t="str">
        <f t="shared" si="3"/>
        <v>Nagai Shunji</v>
      </c>
      <c r="S30" s="969" t="s">
        <v>4</v>
      </c>
      <c r="T30" s="969" t="s">
        <v>158</v>
      </c>
      <c r="U30" s="965" t="s">
        <v>339</v>
      </c>
      <c r="V30" s="1039" t="str">
        <f>VLOOKUP(R30,'2023年間集計'!$B$4:$D$83,3,FALSE)</f>
        <v>長井 俊志</v>
      </c>
      <c r="W30" s="966" t="s">
        <v>60</v>
      </c>
      <c r="X30" s="967">
        <v>13</v>
      </c>
      <c r="Y30" s="967">
        <v>3</v>
      </c>
      <c r="Z30" s="270">
        <v>3</v>
      </c>
      <c r="AA30" s="270">
        <f t="shared" si="1"/>
        <v>0</v>
      </c>
    </row>
    <row r="31" spans="2:27" ht="18" customHeight="1">
      <c r="B31" s="387" t="s">
        <v>786</v>
      </c>
      <c r="C31" s="387"/>
      <c r="D31" s="387"/>
      <c r="E31" s="387"/>
      <c r="F31" s="386"/>
      <c r="G31" s="391"/>
      <c r="H31" s="391"/>
      <c r="I31" s="386"/>
      <c r="J31" s="386"/>
      <c r="K31" s="393"/>
      <c r="L31" s="393"/>
      <c r="Q31" s="1052">
        <v>9</v>
      </c>
      <c r="R31" s="1038" t="str">
        <f t="shared" si="3"/>
        <v>Sugawa Masako</v>
      </c>
      <c r="S31" s="967" t="s">
        <v>25</v>
      </c>
      <c r="T31" s="967" t="s">
        <v>26</v>
      </c>
      <c r="U31" s="965" t="s">
        <v>207</v>
      </c>
      <c r="V31" s="1039" t="str">
        <f>VLOOKUP(R31,'2023年間集計'!$B$4:$D$83,3,FALSE)</f>
        <v>須川 雅子</v>
      </c>
      <c r="W31" s="967" t="s">
        <v>63</v>
      </c>
      <c r="X31" s="966">
        <v>36</v>
      </c>
      <c r="Y31" s="964">
        <v>5</v>
      </c>
      <c r="Z31" s="270">
        <v>5</v>
      </c>
      <c r="AA31" s="270">
        <f t="shared" si="1"/>
        <v>0</v>
      </c>
    </row>
    <row r="32" spans="2:27" ht="18" customHeight="1">
      <c r="B32" s="387" t="s">
        <v>787</v>
      </c>
      <c r="C32" s="387"/>
      <c r="D32" s="387"/>
      <c r="E32" s="387"/>
      <c r="F32" s="386"/>
      <c r="G32" s="391"/>
      <c r="H32" s="391"/>
      <c r="I32" s="386"/>
      <c r="J32" s="386"/>
      <c r="K32" s="393"/>
      <c r="L32" s="393"/>
      <c r="Q32" s="1052">
        <v>10</v>
      </c>
      <c r="R32" s="1038" t="str">
        <f t="shared" si="3"/>
        <v>Kamei Yoshio</v>
      </c>
      <c r="S32" s="969" t="s">
        <v>238</v>
      </c>
      <c r="T32" s="969" t="s">
        <v>239</v>
      </c>
      <c r="U32" s="1049" t="s">
        <v>348</v>
      </c>
      <c r="V32" s="1039" t="str">
        <f>VLOOKUP(R32,'2023年間集計'!$B$4:$D$83,3,FALSE)</f>
        <v>亀井 芳雄</v>
      </c>
      <c r="W32" s="969" t="s">
        <v>64</v>
      </c>
      <c r="X32" s="969">
        <v>9</v>
      </c>
      <c r="Y32" s="1054">
        <v>43</v>
      </c>
      <c r="Z32" s="270">
        <v>43</v>
      </c>
      <c r="AA32" s="270">
        <f t="shared" si="1"/>
        <v>0</v>
      </c>
    </row>
    <row r="33" spans="2:27" ht="18" customHeight="1">
      <c r="B33" s="387" t="s">
        <v>375</v>
      </c>
      <c r="C33" s="387"/>
      <c r="D33" s="387"/>
      <c r="E33" s="387"/>
      <c r="F33" s="386"/>
      <c r="G33" s="391"/>
      <c r="H33" s="391"/>
      <c r="I33" s="386"/>
      <c r="J33" s="386"/>
      <c r="K33" s="387"/>
      <c r="L33" s="387"/>
      <c r="M33" s="388"/>
      <c r="N33" s="388"/>
      <c r="O33" s="388"/>
      <c r="Q33" s="1052">
        <v>10</v>
      </c>
      <c r="R33" s="1038" t="str">
        <f t="shared" si="3"/>
        <v>Yamaguchi Taichi</v>
      </c>
      <c r="S33" s="969" t="s">
        <v>164</v>
      </c>
      <c r="T33" s="969" t="s">
        <v>165</v>
      </c>
      <c r="U33" s="965" t="s">
        <v>364</v>
      </c>
      <c r="V33" s="1039" t="str">
        <f>VLOOKUP(R33,'2023年間集計'!$B$4:$D$83,3,FALSE)</f>
        <v>山口 太一</v>
      </c>
      <c r="W33" s="969" t="s">
        <v>60</v>
      </c>
      <c r="X33" s="967">
        <v>21</v>
      </c>
      <c r="Y33" s="1054">
        <v>24</v>
      </c>
      <c r="Z33" s="270">
        <v>24</v>
      </c>
      <c r="AA33" s="270">
        <f t="shared" si="1"/>
        <v>0</v>
      </c>
    </row>
    <row r="34" spans="2:27" ht="18" customHeight="1">
      <c r="B34" s="387" t="s">
        <v>568</v>
      </c>
      <c r="C34" s="387"/>
      <c r="D34" s="387"/>
      <c r="E34" s="387"/>
      <c r="F34" s="386"/>
      <c r="G34" s="391"/>
      <c r="H34" s="391"/>
      <c r="I34" s="386"/>
      <c r="J34" s="386"/>
      <c r="K34" s="387"/>
      <c r="L34" s="387"/>
      <c r="M34" s="388"/>
      <c r="N34" s="388"/>
      <c r="O34" s="388"/>
      <c r="Q34" s="1052">
        <v>10</v>
      </c>
      <c r="R34" s="1038" t="str">
        <f t="shared" si="3"/>
        <v>Fujimoto Yasuyoshi</v>
      </c>
      <c r="S34" s="964" t="s">
        <v>360</v>
      </c>
      <c r="T34" s="964" t="s">
        <v>361</v>
      </c>
      <c r="U34" s="1050" t="s">
        <v>782</v>
      </c>
      <c r="V34" s="1039" t="str">
        <f>VLOOKUP(R34,'2023年間集計'!$B$4:$D$83,3,FALSE)</f>
        <v>藤本 安義</v>
      </c>
      <c r="W34" s="969" t="s">
        <v>60</v>
      </c>
      <c r="X34" s="967">
        <v>20</v>
      </c>
      <c r="Y34" s="1054">
        <v>2</v>
      </c>
      <c r="Z34" s="270">
        <v>2</v>
      </c>
      <c r="AA34" s="270">
        <f t="shared" si="1"/>
        <v>0</v>
      </c>
    </row>
    <row r="35" spans="2:27" ht="18" customHeight="1">
      <c r="B35" s="387" t="s">
        <v>788</v>
      </c>
      <c r="C35" s="387"/>
      <c r="D35" s="387"/>
      <c r="E35" s="387"/>
      <c r="F35" s="386"/>
      <c r="G35" s="391"/>
      <c r="H35" s="391"/>
      <c r="I35" s="386"/>
      <c r="J35" s="386"/>
      <c r="K35" s="387"/>
      <c r="L35" s="387"/>
      <c r="M35" s="388"/>
      <c r="N35" s="388"/>
      <c r="O35" s="388"/>
      <c r="Q35" s="1052">
        <v>2</v>
      </c>
      <c r="R35" s="1038" t="str">
        <f t="shared" si="3"/>
        <v>Nakamoto Daishiro</v>
      </c>
      <c r="S35" s="1023" t="s">
        <v>551</v>
      </c>
      <c r="T35" s="1023" t="s">
        <v>552</v>
      </c>
      <c r="U35" s="1021" t="s">
        <v>339</v>
      </c>
      <c r="V35" s="1039" t="str">
        <f>VLOOKUP(R35,'2023年間集計'!$B$4:$D$83,3,FALSE)</f>
        <v>中本 大志朗</v>
      </c>
      <c r="W35" s="966" t="s">
        <v>60</v>
      </c>
      <c r="X35" s="971" t="s">
        <v>179</v>
      </c>
      <c r="Y35" s="967">
        <v>1</v>
      </c>
      <c r="Z35" s="270">
        <v>1</v>
      </c>
      <c r="AA35" s="270">
        <f t="shared" si="1"/>
        <v>0</v>
      </c>
    </row>
    <row r="36" spans="2:27" ht="18" customHeight="1">
      <c r="B36" s="387" t="s">
        <v>377</v>
      </c>
      <c r="C36" s="387"/>
      <c r="D36" s="387"/>
      <c r="E36" s="387"/>
      <c r="F36" s="386"/>
      <c r="G36" s="391"/>
      <c r="H36" s="391"/>
      <c r="I36" s="386"/>
      <c r="J36" s="386"/>
      <c r="K36" s="387"/>
      <c r="L36" s="387"/>
      <c r="M36" s="388"/>
      <c r="N36" s="388"/>
      <c r="O36" s="388"/>
      <c r="Q36" s="1052">
        <v>7</v>
      </c>
      <c r="R36" s="1038" t="str">
        <f t="shared" si="3"/>
        <v>Kawabata Toshio</v>
      </c>
      <c r="S36" s="971" t="s">
        <v>731</v>
      </c>
      <c r="T36" s="971" t="s">
        <v>732</v>
      </c>
      <c r="U36" s="965" t="s">
        <v>774</v>
      </c>
      <c r="V36" s="1039" t="str">
        <f>VLOOKUP(R36,'2023年間集計'!$B$4:$D$83,3,FALSE)</f>
        <v>川畑 寿夫</v>
      </c>
      <c r="W36" s="967" t="s">
        <v>60</v>
      </c>
      <c r="X36" s="971" t="s">
        <v>179</v>
      </c>
      <c r="Y36" s="966">
        <v>1</v>
      </c>
      <c r="Z36" s="270">
        <v>1</v>
      </c>
      <c r="AA36" s="270">
        <f t="shared" si="1"/>
        <v>0</v>
      </c>
    </row>
    <row r="37" spans="2:27" ht="18" customHeight="1">
      <c r="B37" s="387" t="s">
        <v>789</v>
      </c>
      <c r="C37" s="387"/>
      <c r="D37" s="387"/>
      <c r="E37" s="387"/>
      <c r="F37" s="386"/>
      <c r="G37" s="391"/>
      <c r="H37" s="391"/>
      <c r="I37" s="386"/>
      <c r="J37" s="386"/>
      <c r="K37" s="387"/>
      <c r="L37" s="387"/>
      <c r="M37" s="388"/>
      <c r="N37" s="388"/>
      <c r="O37" s="388"/>
    </row>
    <row r="38" spans="2:27" ht="18" customHeight="1">
      <c r="B38" s="387" t="s">
        <v>379</v>
      </c>
      <c r="C38" s="387"/>
      <c r="D38" s="387"/>
      <c r="E38" s="387"/>
      <c r="F38" s="386"/>
      <c r="G38" s="391"/>
      <c r="H38" s="391"/>
      <c r="I38" s="386"/>
      <c r="J38" s="386"/>
      <c r="K38" s="387"/>
      <c r="L38" s="387"/>
      <c r="M38" s="388"/>
      <c r="N38" s="388"/>
      <c r="O38" s="388"/>
    </row>
    <row r="39" spans="2:27" ht="18" customHeight="1">
      <c r="B39" s="387" t="s">
        <v>380</v>
      </c>
      <c r="C39" s="387"/>
      <c r="D39" s="387"/>
      <c r="E39" s="387"/>
      <c r="F39" s="386"/>
      <c r="G39" s="391"/>
      <c r="H39" s="391"/>
      <c r="I39" s="386"/>
      <c r="J39" s="386"/>
      <c r="K39" s="393"/>
      <c r="L39" s="393"/>
    </row>
    <row r="40" spans="2:27" ht="18" customHeight="1">
      <c r="B40" s="387" t="s">
        <v>381</v>
      </c>
      <c r="C40" s="387"/>
      <c r="D40" s="387"/>
      <c r="E40" s="387"/>
      <c r="F40" s="386"/>
      <c r="G40" s="391"/>
      <c r="H40" s="391"/>
      <c r="I40" s="386"/>
      <c r="J40" s="396"/>
      <c r="K40" s="393"/>
      <c r="L40" s="393"/>
    </row>
    <row r="41" spans="2:27" ht="18" customHeight="1">
      <c r="B41" s="397" t="s">
        <v>790</v>
      </c>
      <c r="C41" s="387"/>
      <c r="D41" s="387"/>
      <c r="E41" s="387"/>
      <c r="F41" s="386"/>
      <c r="G41" s="391"/>
      <c r="H41" s="391"/>
      <c r="I41" s="386"/>
      <c r="J41" s="396"/>
      <c r="K41" s="393"/>
      <c r="L41" s="393"/>
    </row>
    <row r="42" spans="2:27" ht="18" customHeight="1">
      <c r="B42" s="393" t="s">
        <v>571</v>
      </c>
      <c r="C42" s="393"/>
      <c r="D42" s="393"/>
      <c r="E42" s="393"/>
      <c r="F42" s="396"/>
      <c r="G42" s="592"/>
      <c r="H42" s="592"/>
      <c r="I42" s="396"/>
      <c r="J42" s="396"/>
      <c r="K42" s="393"/>
      <c r="L42" s="393"/>
    </row>
    <row r="43" spans="2:27" ht="17.25" customHeight="1">
      <c r="B43" s="393"/>
    </row>
    <row r="44" spans="2:27" ht="17.25" customHeight="1">
      <c r="B44" s="393"/>
    </row>
    <row r="45" spans="2:27" ht="17.25" customHeight="1">
      <c r="B45" s="393"/>
      <c r="Q45" s="270" t="s">
        <v>457</v>
      </c>
    </row>
    <row r="46" spans="2:27" ht="17.25" customHeight="1">
      <c r="B46" s="393"/>
      <c r="Q46" s="914">
        <v>1</v>
      </c>
      <c r="R46" s="1038" t="str">
        <f t="shared" ref="R46:R51" si="4">S46&amp;" "&amp;T46</f>
        <v>Iwabuchi Hiromitsu</v>
      </c>
      <c r="S46" s="1023" t="s">
        <v>771</v>
      </c>
      <c r="T46" s="1023" t="s">
        <v>772</v>
      </c>
      <c r="U46" s="1021" t="s">
        <v>770</v>
      </c>
      <c r="V46" s="1039" t="str">
        <f>VLOOKUP(R46,'2023年間集計'!$B$4:$D$83,3,FALSE)</f>
        <v>岩渕 裕光</v>
      </c>
      <c r="W46" s="861" t="s">
        <v>60</v>
      </c>
      <c r="X46" s="861" t="s">
        <v>159</v>
      </c>
    </row>
    <row r="47" spans="2:27" ht="17.25" customHeight="1">
      <c r="Q47" s="914">
        <v>2</v>
      </c>
      <c r="R47" s="1038" t="str">
        <f t="shared" si="4"/>
        <v>Yuzawa Miki</v>
      </c>
      <c r="S47" s="966" t="s">
        <v>162</v>
      </c>
      <c r="T47" s="966" t="s">
        <v>773</v>
      </c>
      <c r="U47" s="1021" t="s">
        <v>339</v>
      </c>
      <c r="V47" s="1039" t="str">
        <f>VLOOKUP(R47,'2023年間集計'!$B$4:$D$83,3,FALSE)</f>
        <v>湯澤 美紀</v>
      </c>
      <c r="W47" s="967" t="s">
        <v>63</v>
      </c>
      <c r="X47" s="861" t="s">
        <v>159</v>
      </c>
    </row>
    <row r="48" spans="2:27" ht="17.25" customHeight="1">
      <c r="Q48" s="914">
        <v>4</v>
      </c>
      <c r="R48" s="1038" t="str">
        <f t="shared" si="4"/>
        <v>Bogo Yasuo</v>
      </c>
      <c r="S48" s="966" t="s">
        <v>777</v>
      </c>
      <c r="T48" s="966" t="s">
        <v>778</v>
      </c>
      <c r="U48" s="1043" t="s">
        <v>766</v>
      </c>
      <c r="V48" s="1039" t="str">
        <f>VLOOKUP(R48,'2023年間集計'!$B$4:$D$83,3,FALSE)</f>
        <v>防護 康雄</v>
      </c>
      <c r="W48" s="854" t="s">
        <v>60</v>
      </c>
      <c r="X48" s="861" t="s">
        <v>159</v>
      </c>
    </row>
    <row r="49" spans="17:24" ht="17.25" customHeight="1">
      <c r="Q49" s="810">
        <v>5</v>
      </c>
      <c r="R49" s="1038" t="str">
        <f t="shared" si="4"/>
        <v>Wada Toru</v>
      </c>
      <c r="S49" s="1044" t="s">
        <v>783</v>
      </c>
      <c r="T49" s="971" t="s">
        <v>163</v>
      </c>
      <c r="U49" s="1045" t="s">
        <v>784</v>
      </c>
      <c r="V49" s="1039" t="str">
        <f>VLOOKUP(R49,'2023年間集計'!$B$4:$D$83,3,FALSE)</f>
        <v>和田 徹</v>
      </c>
      <c r="W49" s="854" t="s">
        <v>60</v>
      </c>
      <c r="X49" s="765" t="s">
        <v>159</v>
      </c>
    </row>
    <row r="50" spans="17:24" ht="17.25" customHeight="1">
      <c r="Q50" s="914">
        <v>8</v>
      </c>
      <c r="R50" s="1038" t="str">
        <f t="shared" si="4"/>
        <v>Horiuchi Satoshi</v>
      </c>
      <c r="S50" s="966" t="s">
        <v>775</v>
      </c>
      <c r="T50" s="966" t="s">
        <v>168</v>
      </c>
      <c r="U50" s="965" t="s">
        <v>776</v>
      </c>
      <c r="V50" s="1039" t="str">
        <f>VLOOKUP(R50,'2023年間集計'!$B$4:$D$83,3,FALSE)</f>
        <v>堀内 諭</v>
      </c>
      <c r="W50" s="854" t="s">
        <v>60</v>
      </c>
      <c r="X50" s="861" t="s">
        <v>159</v>
      </c>
    </row>
    <row r="51" spans="17:24" ht="17.25" customHeight="1">
      <c r="Q51" s="810">
        <v>9</v>
      </c>
      <c r="R51" s="1038" t="str">
        <f t="shared" si="4"/>
        <v>Fukuda Saori</v>
      </c>
      <c r="S51" s="967" t="s">
        <v>779</v>
      </c>
      <c r="T51" s="1044" t="s">
        <v>780</v>
      </c>
      <c r="U51" s="965" t="s">
        <v>781</v>
      </c>
      <c r="V51" s="1039" t="str">
        <f>VLOOKUP(R51,'2023年間集計'!$B$4:$D$83,3,FALSE)</f>
        <v>福田 沙織</v>
      </c>
      <c r="W51" s="967" t="s">
        <v>63</v>
      </c>
      <c r="X51" s="765" t="s">
        <v>159</v>
      </c>
    </row>
    <row r="52" spans="17:24">
      <c r="Q52" s="270" t="s">
        <v>698</v>
      </c>
    </row>
    <row r="54" spans="17:24" ht="23">
      <c r="Q54" s="810">
        <v>1</v>
      </c>
    </row>
    <row r="55" spans="17:24" ht="23">
      <c r="Q55" s="810">
        <v>1</v>
      </c>
    </row>
    <row r="56" spans="17:24" ht="23">
      <c r="Q56" s="810">
        <v>1</v>
      </c>
    </row>
    <row r="57" spans="17:24" ht="23">
      <c r="Q57" s="810">
        <v>1</v>
      </c>
    </row>
    <row r="58" spans="17:24" ht="23">
      <c r="Q58" s="810">
        <v>2</v>
      </c>
    </row>
    <row r="59" spans="17:24" ht="23">
      <c r="Q59" s="810">
        <v>2</v>
      </c>
    </row>
    <row r="60" spans="17:24" ht="23">
      <c r="Q60" s="810">
        <v>2</v>
      </c>
    </row>
    <row r="61" spans="17:24" ht="23">
      <c r="Q61" s="810">
        <v>2</v>
      </c>
    </row>
    <row r="62" spans="17:24" ht="23">
      <c r="Q62" s="810">
        <v>3</v>
      </c>
    </row>
    <row r="63" spans="17:24" ht="23">
      <c r="Q63" s="810">
        <v>3</v>
      </c>
    </row>
    <row r="64" spans="17:24" ht="23">
      <c r="Q64" s="810">
        <v>3</v>
      </c>
    </row>
    <row r="65" spans="17:17" ht="23">
      <c r="Q65" s="810">
        <v>3</v>
      </c>
    </row>
    <row r="66" spans="17:17" ht="23">
      <c r="Q66" s="810">
        <v>4</v>
      </c>
    </row>
    <row r="67" spans="17:17" ht="23">
      <c r="Q67" s="810">
        <v>4</v>
      </c>
    </row>
    <row r="68" spans="17:17" ht="23">
      <c r="Q68" s="810">
        <v>4</v>
      </c>
    </row>
    <row r="69" spans="17:17" ht="23">
      <c r="Q69" s="810">
        <v>4</v>
      </c>
    </row>
    <row r="70" spans="17:17" ht="23">
      <c r="Q70" s="810">
        <v>5</v>
      </c>
    </row>
    <row r="71" spans="17:17" ht="23">
      <c r="Q71" s="810">
        <v>5</v>
      </c>
    </row>
    <row r="72" spans="17:17" ht="23">
      <c r="Q72" s="810">
        <v>5</v>
      </c>
    </row>
    <row r="73" spans="17:17" ht="23">
      <c r="Q73" s="810">
        <v>5</v>
      </c>
    </row>
    <row r="74" spans="17:17" ht="23">
      <c r="Q74" s="810">
        <v>6</v>
      </c>
    </row>
    <row r="75" spans="17:17" ht="23">
      <c r="Q75" s="810">
        <v>6</v>
      </c>
    </row>
    <row r="76" spans="17:17" ht="23">
      <c r="Q76" s="810">
        <v>6</v>
      </c>
    </row>
    <row r="77" spans="17:17" ht="23">
      <c r="Q77" s="810">
        <v>6</v>
      </c>
    </row>
    <row r="78" spans="17:17" ht="23">
      <c r="Q78" s="810">
        <v>7</v>
      </c>
    </row>
    <row r="79" spans="17:17" ht="23">
      <c r="Q79" s="810">
        <v>7</v>
      </c>
    </row>
    <row r="80" spans="17:17" ht="23">
      <c r="Q80" s="810">
        <v>7</v>
      </c>
    </row>
    <row r="81" spans="17:17" ht="23">
      <c r="Q81" s="810">
        <v>7</v>
      </c>
    </row>
    <row r="82" spans="17:17" ht="23">
      <c r="Q82" s="810">
        <v>8</v>
      </c>
    </row>
    <row r="83" spans="17:17" ht="23">
      <c r="Q83" s="810">
        <v>8</v>
      </c>
    </row>
    <row r="84" spans="17:17" ht="23">
      <c r="Q84" s="810">
        <v>8</v>
      </c>
    </row>
    <row r="85" spans="17:17" ht="23">
      <c r="Q85" s="810">
        <v>8</v>
      </c>
    </row>
    <row r="86" spans="17:17" ht="23">
      <c r="Q86" s="810">
        <v>9</v>
      </c>
    </row>
    <row r="87" spans="17:17" ht="23">
      <c r="Q87" s="810">
        <v>9</v>
      </c>
    </row>
    <row r="88" spans="17:17" ht="23">
      <c r="Q88" s="810">
        <v>9</v>
      </c>
    </row>
    <row r="89" spans="17:17" ht="23">
      <c r="Q89" s="810">
        <v>9</v>
      </c>
    </row>
    <row r="90" spans="17:17" ht="23">
      <c r="Q90" s="914">
        <v>10</v>
      </c>
    </row>
    <row r="91" spans="17:17" ht="23">
      <c r="Q91" s="914">
        <v>10</v>
      </c>
    </row>
    <row r="92" spans="17:17" ht="23">
      <c r="Q92" s="914">
        <v>10</v>
      </c>
    </row>
    <row r="93" spans="17:17" ht="23">
      <c r="Q93" s="914">
        <v>10</v>
      </c>
    </row>
  </sheetData>
  <mergeCells count="15">
    <mergeCell ref="B21:B23"/>
    <mergeCell ref="I21:I23"/>
    <mergeCell ref="B9:B11"/>
    <mergeCell ref="I9:I11"/>
    <mergeCell ref="B13:B15"/>
    <mergeCell ref="I13:I15"/>
    <mergeCell ref="B17:B19"/>
    <mergeCell ref="I17:I19"/>
    <mergeCell ref="B5:B7"/>
    <mergeCell ref="I5:I7"/>
    <mergeCell ref="N1:O1"/>
    <mergeCell ref="B2:H2"/>
    <mergeCell ref="I2:O2"/>
    <mergeCell ref="C3:D3"/>
    <mergeCell ref="J3:K3"/>
  </mergeCells>
  <phoneticPr fontId="61"/>
  <pageMargins left="0.51181102362204722" right="0.23622047244094491" top="0.23622047244094491" bottom="0.23622047244094491" header="0.31496062992125984" footer="0.31496062992125984"/>
  <pageSetup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2838D-5804-4500-AE8B-C3531C404D5D}">
  <sheetPr>
    <pageSetUpPr fitToPage="1"/>
  </sheetPr>
  <dimension ref="A1:AJ117"/>
  <sheetViews>
    <sheetView zoomScale="54" zoomScaleNormal="70" workbookViewId="0">
      <selection activeCell="T34" sqref="T34"/>
    </sheetView>
  </sheetViews>
  <sheetFormatPr defaultColWidth="9.08984375" defaultRowHeight="14"/>
  <cols>
    <col min="1" max="1" width="3.90625" style="10" customWidth="1"/>
    <col min="2" max="2" width="12.81640625" style="10" customWidth="1"/>
    <col min="3" max="3" width="8.6328125" style="17" bestFit="1" customWidth="1"/>
    <col min="4" max="4" width="19.6328125" style="10" hidden="1" customWidth="1"/>
    <col min="5" max="6" width="16.36328125" style="10" customWidth="1"/>
    <col min="7" max="7" width="39.90625" style="10" customWidth="1"/>
    <col min="8" max="8" width="20.453125" style="10" customWidth="1"/>
    <col min="9" max="9" width="7.08984375" style="8" customWidth="1"/>
    <col min="10" max="10" width="8.08984375" style="8" customWidth="1"/>
    <col min="11" max="11" width="7.6328125" style="8" customWidth="1"/>
    <col min="12" max="12" width="7.6328125" style="20" customWidth="1"/>
    <col min="13" max="14" width="7.6328125" style="10" customWidth="1"/>
    <col min="15" max="15" width="8.08984375" style="8" hidden="1" customWidth="1"/>
    <col min="16" max="16" width="12.08984375" style="8" customWidth="1"/>
    <col min="17" max="17" width="10.1796875" style="10" customWidth="1"/>
    <col min="18" max="18" width="10" style="10" customWidth="1"/>
    <col min="19" max="22" width="10" style="8" customWidth="1"/>
    <col min="23" max="23" width="9.90625" style="8" bestFit="1" customWidth="1"/>
    <col min="24" max="24" width="5.1796875" style="8" customWidth="1"/>
    <col min="25" max="25" width="13.7265625" style="10" customWidth="1"/>
    <col min="26" max="26" width="13" style="10" customWidth="1"/>
    <col min="27" max="27" width="52" style="10" customWidth="1"/>
    <col min="28" max="28" width="24.54296875" style="10" hidden="1" customWidth="1"/>
    <col min="29" max="29" width="21.453125" style="10" customWidth="1"/>
    <col min="30" max="30" width="26.54296875" style="10" hidden="1" customWidth="1"/>
    <col min="31" max="34" width="9.1796875" style="10" bestFit="1" customWidth="1"/>
    <col min="35" max="35" width="12.90625" style="10" bestFit="1" customWidth="1"/>
    <col min="36" max="16384" width="9.08984375" style="10"/>
  </cols>
  <sheetData>
    <row r="1" spans="1:35" ht="22.5">
      <c r="A1" s="192" t="s">
        <v>246</v>
      </c>
      <c r="B1" s="25"/>
      <c r="D1" s="13"/>
      <c r="E1" s="13"/>
      <c r="F1" s="13"/>
      <c r="G1" s="13"/>
      <c r="H1" s="13"/>
      <c r="Y1" s="1267" t="s">
        <v>862</v>
      </c>
      <c r="Z1" s="1107"/>
      <c r="AA1" s="1107"/>
      <c r="AB1" s="1107"/>
      <c r="AC1" s="1107"/>
    </row>
    <row r="2" spans="1:35" ht="32.25" customHeight="1">
      <c r="A2" s="173" t="s">
        <v>188</v>
      </c>
      <c r="B2" s="174" t="s">
        <v>18</v>
      </c>
      <c r="C2" s="175" t="s">
        <v>196</v>
      </c>
      <c r="D2" s="174" t="s">
        <v>841</v>
      </c>
      <c r="E2" s="173" t="s">
        <v>28</v>
      </c>
      <c r="F2" s="173" t="s">
        <v>29</v>
      </c>
      <c r="G2" s="173" t="s">
        <v>17</v>
      </c>
      <c r="H2" s="932" t="s">
        <v>805</v>
      </c>
      <c r="I2" s="173" t="s">
        <v>68</v>
      </c>
      <c r="J2" s="173" t="s">
        <v>69</v>
      </c>
      <c r="K2" s="173" t="s">
        <v>19</v>
      </c>
      <c r="L2" s="173" t="s">
        <v>20</v>
      </c>
      <c r="M2" s="173" t="s">
        <v>21</v>
      </c>
      <c r="N2" s="173" t="s">
        <v>22</v>
      </c>
      <c r="O2" s="176" t="s">
        <v>70</v>
      </c>
      <c r="P2" s="177" t="s">
        <v>55</v>
      </c>
      <c r="Q2" s="177" t="s">
        <v>189</v>
      </c>
      <c r="R2" s="177" t="s">
        <v>190</v>
      </c>
      <c r="S2" s="177" t="s">
        <v>191</v>
      </c>
      <c r="T2" s="179" t="s">
        <v>218</v>
      </c>
      <c r="U2" s="178" t="s">
        <v>186</v>
      </c>
      <c r="V2" s="177" t="s">
        <v>195</v>
      </c>
      <c r="W2" s="175" t="s">
        <v>197</v>
      </c>
      <c r="X2" s="29"/>
      <c r="Y2" s="1268" t="s">
        <v>863</v>
      </c>
      <c r="Z2" s="1268" t="s">
        <v>864</v>
      </c>
      <c r="AA2" s="1268" t="s">
        <v>865</v>
      </c>
      <c r="AB2" s="1268" t="s">
        <v>866</v>
      </c>
      <c r="AC2" s="1269" t="s">
        <v>867</v>
      </c>
      <c r="AD2" s="946"/>
      <c r="AE2" s="946" t="s">
        <v>95</v>
      </c>
      <c r="AF2" s="946" t="s">
        <v>96</v>
      </c>
      <c r="AG2" s="946" t="s">
        <v>97</v>
      </c>
      <c r="AH2" s="946" t="s">
        <v>71</v>
      </c>
      <c r="AI2" s="946" t="s">
        <v>98</v>
      </c>
    </row>
    <row r="3" spans="1:35" ht="21" customHeight="1">
      <c r="A3" s="180">
        <v>1</v>
      </c>
      <c r="B3" s="181" t="s">
        <v>44</v>
      </c>
      <c r="C3" s="1084">
        <v>2</v>
      </c>
      <c r="D3" s="1085" t="str">
        <f t="shared" ref="D3:D38" si="0">E3&amp;" "&amp;F3</f>
        <v>Miyazaki Tadashi</v>
      </c>
      <c r="E3" s="1284" t="s">
        <v>140</v>
      </c>
      <c r="F3" s="1284" t="s">
        <v>141</v>
      </c>
      <c r="G3" s="1132" t="s">
        <v>334</v>
      </c>
      <c r="H3" s="1039" t="str">
        <f>VLOOKUP(D3,'2023年間集計'!$B$4:$D$83,3,FALSE)</f>
        <v>宮崎 正</v>
      </c>
      <c r="I3" s="1257" t="s">
        <v>64</v>
      </c>
      <c r="J3" s="1257">
        <v>26</v>
      </c>
      <c r="K3" s="1258">
        <v>46</v>
      </c>
      <c r="L3" s="212">
        <v>48</v>
      </c>
      <c r="M3" s="206">
        <f t="shared" ref="M3:M38" si="1">K3+L3</f>
        <v>94</v>
      </c>
      <c r="N3" s="206">
        <f t="shared" ref="N3:N38" si="2">M3-J3</f>
        <v>68</v>
      </c>
      <c r="O3" s="176"/>
      <c r="P3" s="176"/>
      <c r="Q3" s="176"/>
      <c r="R3" s="176" t="s">
        <v>849</v>
      </c>
      <c r="S3" s="176"/>
      <c r="T3" s="176">
        <f>IFERROR(VLOOKUP(H3,'2023年間集計'!$D$4:$BM$63,45,FALSE),"0")</f>
        <v>27</v>
      </c>
      <c r="U3" s="186">
        <v>21</v>
      </c>
      <c r="V3" s="176">
        <f t="shared" ref="V3:V41" si="3">U3+T3</f>
        <v>48</v>
      </c>
      <c r="W3" s="1263">
        <f>(J3-(72-N3)/2)*0.8</f>
        <v>19.200000000000003</v>
      </c>
      <c r="Y3" s="1270" t="s">
        <v>868</v>
      </c>
      <c r="Z3" s="1271"/>
      <c r="AA3" s="1272" t="s">
        <v>869</v>
      </c>
      <c r="AB3" s="1272" t="s">
        <v>301</v>
      </c>
      <c r="AC3" s="1270" t="str">
        <f>H3</f>
        <v>宮崎 正</v>
      </c>
      <c r="AD3" s="948">
        <f>A3</f>
        <v>1</v>
      </c>
      <c r="AE3" s="949">
        <f>K3</f>
        <v>46</v>
      </c>
      <c r="AF3" s="949">
        <f>L3</f>
        <v>48</v>
      </c>
      <c r="AG3" s="949">
        <f>AE3+AF3</f>
        <v>94</v>
      </c>
      <c r="AH3" s="949">
        <f>J3</f>
        <v>26</v>
      </c>
      <c r="AI3" s="949">
        <f>AG3-AH3</f>
        <v>68</v>
      </c>
    </row>
    <row r="4" spans="1:35" ht="21" customHeight="1">
      <c r="A4" s="180">
        <f>A3+1</f>
        <v>2</v>
      </c>
      <c r="B4" s="181" t="s">
        <v>44</v>
      </c>
      <c r="C4" s="1084">
        <v>10</v>
      </c>
      <c r="D4" s="1085" t="str">
        <f t="shared" si="0"/>
        <v>Maegawa Mike</v>
      </c>
      <c r="E4" s="1171" t="s">
        <v>228</v>
      </c>
      <c r="F4" s="1171" t="s">
        <v>23</v>
      </c>
      <c r="G4" s="1132" t="s">
        <v>229</v>
      </c>
      <c r="H4" s="1039" t="str">
        <f>VLOOKUP(D4,'2023年間集計'!$B$4:$D$83,3,FALSE)</f>
        <v>マイク 前川</v>
      </c>
      <c r="I4" s="1259" t="s">
        <v>180</v>
      </c>
      <c r="J4" s="1257">
        <v>36</v>
      </c>
      <c r="K4" s="1205">
        <v>57</v>
      </c>
      <c r="L4" s="212">
        <v>49</v>
      </c>
      <c r="M4" s="206">
        <f t="shared" si="1"/>
        <v>106</v>
      </c>
      <c r="N4" s="206">
        <f t="shared" si="2"/>
        <v>70</v>
      </c>
      <c r="O4" s="176"/>
      <c r="P4" s="176"/>
      <c r="Q4" s="176"/>
      <c r="R4" s="176"/>
      <c r="S4" s="176"/>
      <c r="T4" s="176">
        <f>IFERROR(VLOOKUP(H4,'2023年間集計'!$D$4:$BM$63,45,FALSE),"0")</f>
        <v>6</v>
      </c>
      <c r="U4" s="182">
        <v>18</v>
      </c>
      <c r="V4" s="176">
        <f t="shared" si="3"/>
        <v>24</v>
      </c>
      <c r="W4" s="1263">
        <f>(J4-(72-N4)/2)*0.9</f>
        <v>31.5</v>
      </c>
      <c r="Y4" s="1273" t="s">
        <v>870</v>
      </c>
      <c r="Z4" s="1274"/>
      <c r="AA4" s="1275" t="s">
        <v>871</v>
      </c>
      <c r="AB4" s="1275"/>
      <c r="AC4" s="1270" t="str">
        <f t="shared" ref="AC4:AC39" si="4">H4</f>
        <v>マイク 前川</v>
      </c>
      <c r="AD4" s="948">
        <f t="shared" ref="AD4:AD30" si="5">A4</f>
        <v>2</v>
      </c>
      <c r="AE4" s="949">
        <f t="shared" ref="AE4:AF7" si="6">K4</f>
        <v>57</v>
      </c>
      <c r="AF4" s="949">
        <f t="shared" si="6"/>
        <v>49</v>
      </c>
      <c r="AG4" s="949">
        <f t="shared" ref="AG4:AG7" si="7">AE4+AF4</f>
        <v>106</v>
      </c>
      <c r="AH4" s="949">
        <f t="shared" ref="AH4:AH6" si="8">J4</f>
        <v>36</v>
      </c>
      <c r="AI4" s="949">
        <f t="shared" ref="AI4:AI7" si="9">AG4-AH4</f>
        <v>70</v>
      </c>
    </row>
    <row r="5" spans="1:35" ht="21" customHeight="1">
      <c r="A5" s="180">
        <f t="shared" ref="A5:A41" si="10">A4+1</f>
        <v>3</v>
      </c>
      <c r="B5" s="181" t="s">
        <v>44</v>
      </c>
      <c r="C5" s="1084">
        <v>2</v>
      </c>
      <c r="D5" s="1085" t="str">
        <f t="shared" si="0"/>
        <v>Mori Shigetaka</v>
      </c>
      <c r="E5" s="1285" t="s">
        <v>152</v>
      </c>
      <c r="F5" s="1285" t="s">
        <v>153</v>
      </c>
      <c r="G5" s="1132" t="s">
        <v>129</v>
      </c>
      <c r="H5" s="1039" t="str">
        <f>VLOOKUP(D5,'2023年間集計'!$B$4:$D$83,3,FALSE)</f>
        <v>森 成高</v>
      </c>
      <c r="I5" s="1259" t="s">
        <v>60</v>
      </c>
      <c r="J5" s="1257">
        <v>24</v>
      </c>
      <c r="K5" s="1259">
        <v>48</v>
      </c>
      <c r="L5" s="212">
        <v>48</v>
      </c>
      <c r="M5" s="206">
        <f t="shared" si="1"/>
        <v>96</v>
      </c>
      <c r="N5" s="206">
        <f t="shared" si="2"/>
        <v>72</v>
      </c>
      <c r="O5" s="176"/>
      <c r="P5" s="176"/>
      <c r="Q5" s="176">
        <v>3</v>
      </c>
      <c r="R5" s="176"/>
      <c r="S5" s="176"/>
      <c r="T5" s="176">
        <f>IFERROR(VLOOKUP(H5,'2023年間集計'!$D$4:$BM$63,45,FALSE),"0")</f>
        <v>38</v>
      </c>
      <c r="U5" s="186">
        <v>15</v>
      </c>
      <c r="V5" s="176">
        <f t="shared" si="3"/>
        <v>53</v>
      </c>
      <c r="W5" s="1263">
        <f>(J5-(72-N5)/2)*0.95</f>
        <v>22.799999999999997</v>
      </c>
      <c r="Y5" s="1273" t="s">
        <v>872</v>
      </c>
      <c r="Z5" s="1274"/>
      <c r="AA5" s="1275" t="s">
        <v>873</v>
      </c>
      <c r="AB5" s="1275" t="s">
        <v>199</v>
      </c>
      <c r="AC5" s="1270" t="str">
        <f t="shared" si="4"/>
        <v>森 成高</v>
      </c>
      <c r="AD5" s="948">
        <f t="shared" si="5"/>
        <v>3</v>
      </c>
      <c r="AE5" s="949">
        <f t="shared" si="6"/>
        <v>48</v>
      </c>
      <c r="AF5" s="949">
        <f t="shared" si="6"/>
        <v>48</v>
      </c>
      <c r="AG5" s="949">
        <f t="shared" si="7"/>
        <v>96</v>
      </c>
      <c r="AH5" s="949">
        <f t="shared" si="8"/>
        <v>24</v>
      </c>
      <c r="AI5" s="949">
        <f t="shared" si="9"/>
        <v>72</v>
      </c>
    </row>
    <row r="6" spans="1:35" ht="21" customHeight="1">
      <c r="A6" s="180">
        <f t="shared" si="10"/>
        <v>4</v>
      </c>
      <c r="B6" s="181" t="s">
        <v>231</v>
      </c>
      <c r="C6" s="1084">
        <v>11</v>
      </c>
      <c r="D6" s="1085" t="str">
        <f t="shared" si="0"/>
        <v>Nagashima Takashi</v>
      </c>
      <c r="E6" s="1085" t="s">
        <v>33</v>
      </c>
      <c r="F6" s="1085" t="s">
        <v>30</v>
      </c>
      <c r="G6" s="1132" t="s">
        <v>339</v>
      </c>
      <c r="H6" s="1039" t="str">
        <f>VLOOKUP(D6,'2023年間集計'!$B$4:$D$83,3,FALSE)</f>
        <v>長島 隆志</v>
      </c>
      <c r="I6" s="1258" t="s">
        <v>64</v>
      </c>
      <c r="J6" s="1260">
        <v>25</v>
      </c>
      <c r="K6" s="1261">
        <v>48</v>
      </c>
      <c r="L6" s="212">
        <v>49</v>
      </c>
      <c r="M6" s="206">
        <f t="shared" si="1"/>
        <v>97</v>
      </c>
      <c r="N6" s="206">
        <f t="shared" si="2"/>
        <v>72</v>
      </c>
      <c r="O6" s="176"/>
      <c r="P6" s="176"/>
      <c r="Q6" s="176"/>
      <c r="R6" s="176"/>
      <c r="S6" s="176"/>
      <c r="T6" s="176">
        <f>IFERROR(VLOOKUP(H6,'2023年間集計'!$D$4:$BM$63,45,FALSE),"0")</f>
        <v>5</v>
      </c>
      <c r="U6" s="186">
        <v>12</v>
      </c>
      <c r="V6" s="176">
        <f t="shared" si="3"/>
        <v>17</v>
      </c>
      <c r="W6" s="1264"/>
      <c r="Y6" s="1273" t="s">
        <v>874</v>
      </c>
      <c r="Z6" s="1274"/>
      <c r="AA6" s="1275" t="s">
        <v>875</v>
      </c>
      <c r="AB6" s="1275" t="s">
        <v>203</v>
      </c>
      <c r="AC6" s="1270" t="str">
        <f t="shared" si="4"/>
        <v>長島 隆志</v>
      </c>
      <c r="AD6" s="948">
        <f t="shared" si="5"/>
        <v>4</v>
      </c>
      <c r="AE6" s="949">
        <f t="shared" si="6"/>
        <v>48</v>
      </c>
      <c r="AF6" s="949">
        <f t="shared" si="6"/>
        <v>49</v>
      </c>
      <c r="AG6" s="949">
        <f t="shared" si="7"/>
        <v>97</v>
      </c>
      <c r="AH6" s="949">
        <f t="shared" si="8"/>
        <v>25</v>
      </c>
      <c r="AI6" s="949">
        <f t="shared" si="9"/>
        <v>72</v>
      </c>
    </row>
    <row r="7" spans="1:35" ht="21" customHeight="1">
      <c r="A7" s="180">
        <f t="shared" si="10"/>
        <v>5</v>
      </c>
      <c r="B7" s="181" t="s">
        <v>44</v>
      </c>
      <c r="C7" s="1084">
        <v>5</v>
      </c>
      <c r="D7" s="1085" t="str">
        <f t="shared" si="0"/>
        <v>Hijima Toshiaki</v>
      </c>
      <c r="E7" s="1285" t="s">
        <v>175</v>
      </c>
      <c r="F7" s="1285" t="s">
        <v>176</v>
      </c>
      <c r="G7" s="1132" t="s">
        <v>350</v>
      </c>
      <c r="H7" s="1039" t="str">
        <f>VLOOKUP(D7,'2023年間集計'!$B$4:$D$83,3,FALSE)</f>
        <v>肥嶋 俊明</v>
      </c>
      <c r="I7" s="1259" t="s">
        <v>60</v>
      </c>
      <c r="J7" s="1259">
        <v>26</v>
      </c>
      <c r="K7" s="1258">
        <v>48</v>
      </c>
      <c r="L7" s="212">
        <v>50</v>
      </c>
      <c r="M7" s="206">
        <f t="shared" si="1"/>
        <v>98</v>
      </c>
      <c r="N7" s="206">
        <f t="shared" si="2"/>
        <v>72</v>
      </c>
      <c r="O7" s="176"/>
      <c r="P7" s="176"/>
      <c r="Q7" s="176"/>
      <c r="R7" s="176"/>
      <c r="S7" s="176"/>
      <c r="T7" s="176">
        <f>IFERROR(VLOOKUP(H7,'2023年間集計'!$D$4:$BM$63,45,FALSE),"0")</f>
        <v>2</v>
      </c>
      <c r="U7" s="186">
        <v>11</v>
      </c>
      <c r="V7" s="176">
        <f t="shared" si="3"/>
        <v>13</v>
      </c>
      <c r="W7" s="1264"/>
      <c r="Y7" s="1273" t="s">
        <v>876</v>
      </c>
      <c r="Z7" s="1274"/>
      <c r="AA7" s="1275" t="s">
        <v>877</v>
      </c>
      <c r="AB7" s="1275" t="s">
        <v>702</v>
      </c>
      <c r="AC7" s="1270" t="str">
        <f t="shared" si="4"/>
        <v>肥嶋 俊明</v>
      </c>
      <c r="AD7" s="948">
        <f t="shared" si="5"/>
        <v>5</v>
      </c>
      <c r="AE7" s="949">
        <f t="shared" si="6"/>
        <v>48</v>
      </c>
      <c r="AF7" s="949">
        <f t="shared" si="6"/>
        <v>50</v>
      </c>
      <c r="AG7" s="949">
        <f t="shared" si="7"/>
        <v>98</v>
      </c>
      <c r="AH7" s="949">
        <f>J7</f>
        <v>26</v>
      </c>
      <c r="AI7" s="949">
        <f t="shared" si="9"/>
        <v>72</v>
      </c>
    </row>
    <row r="8" spans="1:35" ht="21" customHeight="1">
      <c r="A8" s="180">
        <f t="shared" si="10"/>
        <v>6</v>
      </c>
      <c r="B8" s="181" t="s">
        <v>231</v>
      </c>
      <c r="C8" s="1084">
        <v>9</v>
      </c>
      <c r="D8" s="1085" t="str">
        <f t="shared" si="0"/>
        <v>Lee Kyu Ha</v>
      </c>
      <c r="E8" s="1166" t="s">
        <v>553</v>
      </c>
      <c r="F8" s="1166" t="s">
        <v>554</v>
      </c>
      <c r="G8" s="1166" t="s">
        <v>555</v>
      </c>
      <c r="H8" s="1039" t="str">
        <f>VLOOKUP(D8,'2023年間集計'!$B$4:$D$83,3,FALSE)</f>
        <v>李 圭夏</v>
      </c>
      <c r="I8" s="1260" t="s">
        <v>60</v>
      </c>
      <c r="J8" s="1257">
        <v>10</v>
      </c>
      <c r="K8" s="1260">
        <v>44</v>
      </c>
      <c r="L8" s="212">
        <v>39</v>
      </c>
      <c r="M8" s="206">
        <f t="shared" si="1"/>
        <v>83</v>
      </c>
      <c r="N8" s="206">
        <f t="shared" si="2"/>
        <v>73</v>
      </c>
      <c r="O8" s="176"/>
      <c r="P8" s="176">
        <v>9</v>
      </c>
      <c r="Q8" s="176"/>
      <c r="R8" s="176"/>
      <c r="S8" s="942" t="s">
        <v>844</v>
      </c>
      <c r="T8" s="176">
        <f>IFERROR(VLOOKUP(H8,'2023年間集計'!$D$4:$BM$63,45,FALSE),"0")</f>
        <v>14</v>
      </c>
      <c r="U8" s="182">
        <v>10</v>
      </c>
      <c r="V8" s="176">
        <f t="shared" si="3"/>
        <v>24</v>
      </c>
      <c r="W8" s="1264"/>
      <c r="Y8" s="1273" t="s">
        <v>878</v>
      </c>
      <c r="Z8" s="1273"/>
      <c r="AA8" s="1275" t="s">
        <v>879</v>
      </c>
      <c r="AB8" s="1275" t="s">
        <v>202</v>
      </c>
      <c r="AC8" s="1270" t="str">
        <f t="shared" si="4"/>
        <v>李 圭夏</v>
      </c>
      <c r="AD8" s="948">
        <f t="shared" si="5"/>
        <v>6</v>
      </c>
      <c r="AE8" s="833"/>
      <c r="AF8" s="833"/>
      <c r="AG8" s="833"/>
      <c r="AH8" s="833"/>
      <c r="AI8" s="833"/>
    </row>
    <row r="9" spans="1:35" ht="21" customHeight="1">
      <c r="A9" s="180">
        <f t="shared" si="10"/>
        <v>7</v>
      </c>
      <c r="B9" s="181" t="s">
        <v>44</v>
      </c>
      <c r="C9" s="1084">
        <v>10</v>
      </c>
      <c r="D9" s="1085" t="str">
        <f t="shared" si="0"/>
        <v>Shinozuka Kevin</v>
      </c>
      <c r="E9" s="1285" t="s">
        <v>61</v>
      </c>
      <c r="F9" s="1285" t="s">
        <v>62</v>
      </c>
      <c r="G9" s="1132" t="s">
        <v>354</v>
      </c>
      <c r="H9" s="1039" t="str">
        <f>VLOOKUP(D9,'2023年間集計'!$B$4:$D$83,3,FALSE)</f>
        <v>篠塚 和明</v>
      </c>
      <c r="I9" s="1089" t="s">
        <v>64</v>
      </c>
      <c r="J9" s="1131">
        <v>12</v>
      </c>
      <c r="K9" s="1205">
        <v>44</v>
      </c>
      <c r="L9" s="183">
        <v>42</v>
      </c>
      <c r="M9" s="176">
        <f t="shared" si="1"/>
        <v>86</v>
      </c>
      <c r="N9" s="176">
        <f t="shared" si="2"/>
        <v>74</v>
      </c>
      <c r="O9" s="176"/>
      <c r="P9" s="176">
        <v>13</v>
      </c>
      <c r="Q9" s="176"/>
      <c r="R9" s="176"/>
      <c r="S9" s="176"/>
      <c r="T9" s="176">
        <f>IFERROR(VLOOKUP(H9,'2023年間集計'!$D$4:$BM$63,45,FALSE),"0")</f>
        <v>54</v>
      </c>
      <c r="U9" s="186">
        <v>9</v>
      </c>
      <c r="V9" s="176">
        <f t="shared" si="3"/>
        <v>63</v>
      </c>
      <c r="W9" s="1264"/>
      <c r="Y9" s="1273" t="s">
        <v>880</v>
      </c>
      <c r="Z9" s="1273"/>
      <c r="AA9" s="1275" t="s">
        <v>881</v>
      </c>
      <c r="AB9" s="1275"/>
      <c r="AC9" s="1270" t="str">
        <f t="shared" si="4"/>
        <v>篠塚 和明</v>
      </c>
      <c r="AD9" s="948">
        <f t="shared" si="5"/>
        <v>7</v>
      </c>
      <c r="AE9" s="833"/>
      <c r="AF9" s="833"/>
      <c r="AG9" s="833"/>
      <c r="AH9" s="833"/>
      <c r="AI9" s="833"/>
    </row>
    <row r="10" spans="1:35" ht="21" customHeight="1">
      <c r="A10" s="180">
        <f t="shared" si="10"/>
        <v>8</v>
      </c>
      <c r="B10" s="181" t="s">
        <v>44</v>
      </c>
      <c r="C10" s="1084">
        <v>8</v>
      </c>
      <c r="D10" s="1085" t="str">
        <f t="shared" si="0"/>
        <v>Akutagawa Hiroshi</v>
      </c>
      <c r="E10" s="1171" t="s">
        <v>51</v>
      </c>
      <c r="F10" s="1171" t="s">
        <v>52</v>
      </c>
      <c r="G10" s="1152" t="s">
        <v>339</v>
      </c>
      <c r="H10" s="1039" t="str">
        <f>VLOOKUP(D10,'2023年間集計'!$B$4:$D$83,3,FALSE)</f>
        <v>芥川 博</v>
      </c>
      <c r="I10" s="1089" t="s">
        <v>180</v>
      </c>
      <c r="J10" s="1090">
        <v>17</v>
      </c>
      <c r="K10" s="1165">
        <v>45</v>
      </c>
      <c r="L10" s="183">
        <v>46</v>
      </c>
      <c r="M10" s="176">
        <f t="shared" si="1"/>
        <v>91</v>
      </c>
      <c r="N10" s="176">
        <f t="shared" si="2"/>
        <v>74</v>
      </c>
      <c r="O10" s="176"/>
      <c r="P10" s="176">
        <v>4</v>
      </c>
      <c r="Q10" s="176"/>
      <c r="R10" s="176"/>
      <c r="S10" s="176"/>
      <c r="T10" s="176">
        <f>IFERROR(VLOOKUP(H10,'2023年間集計'!$D$4:$BM$63,45,FALSE),"0")</f>
        <v>0</v>
      </c>
      <c r="U10" s="186">
        <v>8</v>
      </c>
      <c r="V10" s="176">
        <f t="shared" si="3"/>
        <v>8</v>
      </c>
      <c r="W10" s="1264"/>
      <c r="Y10" s="1273" t="s">
        <v>882</v>
      </c>
      <c r="Z10" s="1273"/>
      <c r="AA10" s="1275" t="s">
        <v>883</v>
      </c>
      <c r="AB10" s="1275" t="s">
        <v>204</v>
      </c>
      <c r="AC10" s="1270" t="str">
        <f t="shared" si="4"/>
        <v>芥川 博</v>
      </c>
      <c r="AD10" s="948">
        <f t="shared" si="5"/>
        <v>8</v>
      </c>
      <c r="AE10" s="833"/>
      <c r="AF10" s="833"/>
      <c r="AG10" s="833"/>
      <c r="AH10" s="833"/>
      <c r="AI10" s="833"/>
    </row>
    <row r="11" spans="1:35" ht="21" customHeight="1">
      <c r="A11" s="180">
        <f t="shared" si="10"/>
        <v>9</v>
      </c>
      <c r="B11" s="181" t="s">
        <v>44</v>
      </c>
      <c r="C11" s="1084">
        <v>1</v>
      </c>
      <c r="D11" s="1085" t="str">
        <f t="shared" si="0"/>
        <v>Yamaguchi Taichi</v>
      </c>
      <c r="E11" s="1085" t="s">
        <v>164</v>
      </c>
      <c r="F11" s="1085" t="s">
        <v>165</v>
      </c>
      <c r="G11" s="1132" t="s">
        <v>364</v>
      </c>
      <c r="H11" s="1039" t="str">
        <f>VLOOKUP(D11,'2023年間集計'!$B$4:$D$83,3,FALSE)</f>
        <v>山口 太一</v>
      </c>
      <c r="I11" s="1131" t="s">
        <v>60</v>
      </c>
      <c r="J11" s="1089">
        <v>21</v>
      </c>
      <c r="K11" s="1205">
        <v>46</v>
      </c>
      <c r="L11" s="183">
        <v>49</v>
      </c>
      <c r="M11" s="176">
        <f t="shared" si="1"/>
        <v>95</v>
      </c>
      <c r="N11" s="176">
        <f t="shared" si="2"/>
        <v>74</v>
      </c>
      <c r="O11" s="176"/>
      <c r="P11" s="176" t="s">
        <v>843</v>
      </c>
      <c r="Q11" s="176"/>
      <c r="R11" s="176">
        <v>17</v>
      </c>
      <c r="S11" s="176"/>
      <c r="T11" s="176">
        <f>IFERROR(VLOOKUP(H11,'2023年間集計'!$D$4:$BM$63,45,FALSE),"0")</f>
        <v>34</v>
      </c>
      <c r="U11" s="186">
        <v>7</v>
      </c>
      <c r="V11" s="176">
        <f t="shared" si="3"/>
        <v>41</v>
      </c>
      <c r="W11" s="1264"/>
      <c r="Y11" s="1273" t="s">
        <v>884</v>
      </c>
      <c r="Z11" s="1273"/>
      <c r="AA11" s="1275" t="s">
        <v>885</v>
      </c>
      <c r="AB11" s="1275" t="s">
        <v>200</v>
      </c>
      <c r="AC11" s="1270" t="str">
        <f t="shared" si="4"/>
        <v>山口 太一</v>
      </c>
      <c r="AD11" s="948">
        <f t="shared" si="5"/>
        <v>9</v>
      </c>
      <c r="AE11" s="833"/>
      <c r="AF11" s="833"/>
      <c r="AG11" s="833"/>
      <c r="AH11" s="833"/>
      <c r="AI11" s="833"/>
    </row>
    <row r="12" spans="1:35" ht="21" customHeight="1">
      <c r="A12" s="180">
        <f t="shared" si="10"/>
        <v>10</v>
      </c>
      <c r="B12" s="181" t="s">
        <v>44</v>
      </c>
      <c r="C12" s="1084">
        <v>8</v>
      </c>
      <c r="D12" s="1085" t="str">
        <f t="shared" si="0"/>
        <v>Nagai Candy</v>
      </c>
      <c r="E12" s="1285" t="s">
        <v>4</v>
      </c>
      <c r="F12" s="1285" t="s">
        <v>5</v>
      </c>
      <c r="G12" s="1171" t="s">
        <v>339</v>
      </c>
      <c r="H12" s="1039" t="str">
        <f>VLOOKUP(D12,'2023年間集計'!$B$4:$D$83,3,FALSE)</f>
        <v>Candy 長井</v>
      </c>
      <c r="I12" s="1089" t="s">
        <v>63</v>
      </c>
      <c r="J12" s="1135">
        <v>25</v>
      </c>
      <c r="K12" s="1131">
        <v>49</v>
      </c>
      <c r="L12" s="183">
        <v>50</v>
      </c>
      <c r="M12" s="176">
        <f t="shared" si="1"/>
        <v>99</v>
      </c>
      <c r="N12" s="176">
        <f t="shared" si="2"/>
        <v>74</v>
      </c>
      <c r="O12" s="176"/>
      <c r="P12" s="176"/>
      <c r="Q12" s="176"/>
      <c r="R12" s="176"/>
      <c r="S12" s="176"/>
      <c r="T12" s="176">
        <f>IFERROR(VLOOKUP(H12,'2023年間集計'!$D$4:$BM$63,45,FALSE),"0")</f>
        <v>21</v>
      </c>
      <c r="U12" s="186">
        <v>6</v>
      </c>
      <c r="V12" s="176">
        <f t="shared" si="3"/>
        <v>27</v>
      </c>
      <c r="W12" s="1264"/>
      <c r="Y12" s="1273" t="s">
        <v>886</v>
      </c>
      <c r="Z12" s="1273"/>
      <c r="AA12" s="1275" t="s">
        <v>887</v>
      </c>
      <c r="AB12" s="1275" t="s">
        <v>205</v>
      </c>
      <c r="AC12" s="1270" t="str">
        <f t="shared" si="4"/>
        <v>Candy 長井</v>
      </c>
      <c r="AD12" s="948">
        <f t="shared" si="5"/>
        <v>10</v>
      </c>
      <c r="AE12" s="833"/>
      <c r="AF12" s="833"/>
      <c r="AG12" s="833"/>
      <c r="AH12" s="833"/>
      <c r="AI12" s="833"/>
    </row>
    <row r="13" spans="1:35" ht="21" customHeight="1">
      <c r="A13" s="180">
        <f t="shared" si="10"/>
        <v>11</v>
      </c>
      <c r="B13" s="181" t="s">
        <v>44</v>
      </c>
      <c r="C13" s="1084">
        <v>3</v>
      </c>
      <c r="D13" s="1085" t="str">
        <f t="shared" si="0"/>
        <v>Yoshioka Hiroko</v>
      </c>
      <c r="E13" s="1166" t="s">
        <v>114</v>
      </c>
      <c r="F13" s="1166" t="s">
        <v>113</v>
      </c>
      <c r="G13" s="1152" t="s">
        <v>339</v>
      </c>
      <c r="H13" s="1039" t="str">
        <f>VLOOKUP(D13,'2023年間集計'!$B$4:$D$83,3,FALSE)</f>
        <v>吉岡 裕子 Ahn</v>
      </c>
      <c r="I13" s="1089" t="s">
        <v>63</v>
      </c>
      <c r="J13" s="1090">
        <v>36</v>
      </c>
      <c r="K13" s="1089">
        <v>54</v>
      </c>
      <c r="L13" s="183">
        <v>56</v>
      </c>
      <c r="M13" s="176">
        <f t="shared" si="1"/>
        <v>110</v>
      </c>
      <c r="N13" s="176">
        <f t="shared" si="2"/>
        <v>74</v>
      </c>
      <c r="O13" s="176"/>
      <c r="P13" s="176"/>
      <c r="Q13" s="176"/>
      <c r="R13" s="176"/>
      <c r="S13" s="176"/>
      <c r="T13" s="176">
        <f>IFERROR(VLOOKUP(H13,'2023年間集計'!$D$4:$BM$63,45,FALSE),"0")</f>
        <v>23</v>
      </c>
      <c r="U13" s="182">
        <v>4</v>
      </c>
      <c r="V13" s="176">
        <f t="shared" si="3"/>
        <v>27</v>
      </c>
      <c r="W13" s="1264"/>
      <c r="Y13" s="1273" t="s">
        <v>888</v>
      </c>
      <c r="Z13" s="1273"/>
      <c r="AA13" s="1275" t="s">
        <v>889</v>
      </c>
      <c r="AB13" s="1273"/>
      <c r="AC13" s="1270" t="str">
        <f t="shared" si="4"/>
        <v>吉岡 裕子 Ahn</v>
      </c>
      <c r="AD13" s="948">
        <f t="shared" si="5"/>
        <v>11</v>
      </c>
      <c r="AE13" s="833"/>
      <c r="AF13" s="833"/>
      <c r="AG13" s="833"/>
      <c r="AH13" s="833"/>
      <c r="AI13" s="833"/>
    </row>
    <row r="14" spans="1:35" ht="21" customHeight="1">
      <c r="A14" s="180">
        <f t="shared" si="10"/>
        <v>12</v>
      </c>
      <c r="B14" s="181" t="s">
        <v>44</v>
      </c>
      <c r="C14" s="1084">
        <v>7</v>
      </c>
      <c r="D14" s="1085" t="str">
        <f t="shared" si="0"/>
        <v>Tanaka Michio</v>
      </c>
      <c r="E14" s="1166" t="s">
        <v>156</v>
      </c>
      <c r="F14" s="1166" t="s">
        <v>336</v>
      </c>
      <c r="G14" s="1211" t="s">
        <v>337</v>
      </c>
      <c r="H14" s="1039" t="str">
        <f>VLOOKUP(D14,'2023年間集計'!$B$4:$D$83,3,FALSE)</f>
        <v>田中 道夫</v>
      </c>
      <c r="I14" s="1090" t="s">
        <v>60</v>
      </c>
      <c r="J14" s="1089">
        <v>22</v>
      </c>
      <c r="K14" s="1205">
        <v>47</v>
      </c>
      <c r="L14" s="183">
        <v>50</v>
      </c>
      <c r="M14" s="176">
        <f t="shared" si="1"/>
        <v>97</v>
      </c>
      <c r="N14" s="176">
        <f t="shared" si="2"/>
        <v>75</v>
      </c>
      <c r="O14" s="176"/>
      <c r="P14" s="176"/>
      <c r="Q14" s="176"/>
      <c r="R14" s="176"/>
      <c r="S14" s="176"/>
      <c r="T14" s="176">
        <f>IFERROR(VLOOKUP(H14,'2023年間集計'!$D$4:$BM$63,45,FALSE),"0")</f>
        <v>3</v>
      </c>
      <c r="U14" s="182">
        <v>3</v>
      </c>
      <c r="V14" s="176">
        <f t="shared" si="3"/>
        <v>6</v>
      </c>
      <c r="W14" s="1264"/>
      <c r="Y14" s="1273" t="s">
        <v>890</v>
      </c>
      <c r="Z14" s="1273"/>
      <c r="AA14" s="1270" t="s">
        <v>891</v>
      </c>
      <c r="AB14" s="1270" t="s">
        <v>892</v>
      </c>
      <c r="AC14" s="1270" t="str">
        <f t="shared" si="4"/>
        <v>田中 道夫</v>
      </c>
      <c r="AD14" s="948">
        <f t="shared" si="5"/>
        <v>12</v>
      </c>
      <c r="AE14" s="833"/>
      <c r="AF14" s="833"/>
      <c r="AG14" s="833"/>
      <c r="AH14" s="833"/>
      <c r="AI14" s="833"/>
    </row>
    <row r="15" spans="1:35" ht="21" customHeight="1">
      <c r="A15" s="180">
        <f t="shared" si="10"/>
        <v>13</v>
      </c>
      <c r="B15" s="181" t="s">
        <v>44</v>
      </c>
      <c r="C15" s="1084">
        <v>1</v>
      </c>
      <c r="D15" s="1085" t="str">
        <f t="shared" si="0"/>
        <v>Saito Ikuma</v>
      </c>
      <c r="E15" s="1286" t="s">
        <v>240</v>
      </c>
      <c r="F15" s="1286" t="s">
        <v>241</v>
      </c>
      <c r="G15" s="1132" t="s">
        <v>126</v>
      </c>
      <c r="H15" s="1039" t="str">
        <f>VLOOKUP(D15,'2023年間集計'!$B$4:$D$83,3,FALSE)</f>
        <v>齋藤 育真</v>
      </c>
      <c r="I15" s="1135" t="s">
        <v>60</v>
      </c>
      <c r="J15" s="1135">
        <v>33</v>
      </c>
      <c r="K15" s="1149">
        <v>55</v>
      </c>
      <c r="L15" s="183">
        <v>54</v>
      </c>
      <c r="M15" s="176">
        <f t="shared" si="1"/>
        <v>109</v>
      </c>
      <c r="N15" s="176">
        <f t="shared" si="2"/>
        <v>76</v>
      </c>
      <c r="O15" s="176"/>
      <c r="P15" s="176"/>
      <c r="Q15" s="176"/>
      <c r="R15" s="176"/>
      <c r="S15" s="176"/>
      <c r="T15" s="176">
        <f>IFERROR(VLOOKUP(H15,'2023年間集計'!$D$4:$BM$63,45,FALSE),"0")</f>
        <v>19</v>
      </c>
      <c r="U15" s="186">
        <v>2</v>
      </c>
      <c r="V15" s="176">
        <f t="shared" si="3"/>
        <v>21</v>
      </c>
      <c r="W15" s="1264"/>
      <c r="Y15" s="1273" t="s">
        <v>893</v>
      </c>
      <c r="Z15" s="1273"/>
      <c r="AA15" s="1107"/>
      <c r="AB15" s="1270"/>
      <c r="AC15" s="1270" t="str">
        <f t="shared" si="4"/>
        <v>齋藤 育真</v>
      </c>
      <c r="AD15" s="948">
        <f t="shared" si="5"/>
        <v>13</v>
      </c>
      <c r="AE15" s="833"/>
      <c r="AF15" s="833"/>
      <c r="AG15" s="833"/>
      <c r="AH15" s="833"/>
      <c r="AI15" s="833"/>
    </row>
    <row r="16" spans="1:35" s="8" customFormat="1" ht="21" customHeight="1">
      <c r="A16" s="180">
        <f t="shared" si="10"/>
        <v>14</v>
      </c>
      <c r="B16" s="181" t="s">
        <v>231</v>
      </c>
      <c r="C16" s="1084">
        <v>3</v>
      </c>
      <c r="D16" s="1085" t="str">
        <f t="shared" si="0"/>
        <v>Yuzawa Toru</v>
      </c>
      <c r="E16" s="1286" t="s">
        <v>162</v>
      </c>
      <c r="F16" s="1286" t="s">
        <v>163</v>
      </c>
      <c r="G16" s="1132" t="s">
        <v>693</v>
      </c>
      <c r="H16" s="1039" t="str">
        <f>VLOOKUP(D16,'2023年間集計'!$B$4:$D$83,3,FALSE)</f>
        <v>湯澤 亨</v>
      </c>
      <c r="I16" s="1135" t="s">
        <v>60</v>
      </c>
      <c r="J16" s="1131">
        <v>12</v>
      </c>
      <c r="K16" s="1089">
        <v>45</v>
      </c>
      <c r="L16" s="183">
        <v>44</v>
      </c>
      <c r="M16" s="176">
        <f t="shared" si="1"/>
        <v>89</v>
      </c>
      <c r="N16" s="176">
        <f t="shared" si="2"/>
        <v>77</v>
      </c>
      <c r="O16" s="176"/>
      <c r="P16" s="176">
        <v>6</v>
      </c>
      <c r="Q16" s="176"/>
      <c r="R16" s="942"/>
      <c r="S16" s="176"/>
      <c r="T16" s="176">
        <f>IFERROR(VLOOKUP(H16,'2023年間集計'!$D$4:$BM$63,45,FALSE),"0")</f>
        <v>28</v>
      </c>
      <c r="U16" s="182">
        <v>1</v>
      </c>
      <c r="V16" s="176">
        <f t="shared" si="3"/>
        <v>29</v>
      </c>
      <c r="W16" s="1264"/>
      <c r="Y16" s="1273" t="s">
        <v>894</v>
      </c>
      <c r="Z16" s="1273"/>
      <c r="AA16" s="1275"/>
      <c r="AB16" s="1270"/>
      <c r="AC16" s="1270" t="str">
        <f t="shared" si="4"/>
        <v>湯澤 亨</v>
      </c>
      <c r="AD16" s="948">
        <f t="shared" si="5"/>
        <v>14</v>
      </c>
      <c r="AE16" s="834"/>
      <c r="AF16" s="833"/>
      <c r="AG16" s="833"/>
      <c r="AH16" s="833"/>
      <c r="AI16" s="833"/>
    </row>
    <row r="17" spans="1:36" s="8" customFormat="1" ht="21" customHeight="1">
      <c r="A17" s="180">
        <f t="shared" si="10"/>
        <v>15</v>
      </c>
      <c r="B17" s="181" t="s">
        <v>231</v>
      </c>
      <c r="C17" s="1084">
        <v>9</v>
      </c>
      <c r="D17" s="1085" t="str">
        <f t="shared" si="0"/>
        <v>Kato Seiya</v>
      </c>
      <c r="E17" s="1163" t="s">
        <v>49</v>
      </c>
      <c r="F17" s="1163" t="s">
        <v>50</v>
      </c>
      <c r="G17" s="1212" t="s">
        <v>333</v>
      </c>
      <c r="H17" s="1039" t="str">
        <f>VLOOKUP(D17,'2023年間集計'!$B$4:$D$83,3,FALSE)</f>
        <v>加藤 清也</v>
      </c>
      <c r="I17" s="1135" t="s">
        <v>60</v>
      </c>
      <c r="J17" s="1131">
        <v>15</v>
      </c>
      <c r="K17" s="1205">
        <v>45</v>
      </c>
      <c r="L17" s="183">
        <v>47</v>
      </c>
      <c r="M17" s="176">
        <f t="shared" si="1"/>
        <v>92</v>
      </c>
      <c r="N17" s="176">
        <f t="shared" si="2"/>
        <v>77</v>
      </c>
      <c r="O17" s="176"/>
      <c r="P17" s="176"/>
      <c r="Q17" s="176"/>
      <c r="R17" s="176"/>
      <c r="S17" s="176"/>
      <c r="T17" s="176">
        <f>IFERROR(VLOOKUP(H17,'2023年間集計'!$D$4:$BM$63,45,FALSE),"0")</f>
        <v>5</v>
      </c>
      <c r="U17" s="186">
        <v>1</v>
      </c>
      <c r="V17" s="176">
        <f t="shared" si="3"/>
        <v>6</v>
      </c>
      <c r="W17" s="1264"/>
      <c r="Y17" s="1273" t="s">
        <v>895</v>
      </c>
      <c r="Z17" s="1273"/>
      <c r="AA17" s="1270" t="s">
        <v>891</v>
      </c>
      <c r="AB17" s="1270" t="s">
        <v>892</v>
      </c>
      <c r="AC17" s="1270" t="str">
        <f t="shared" si="4"/>
        <v>加藤 清也</v>
      </c>
      <c r="AD17" s="948">
        <f t="shared" si="5"/>
        <v>15</v>
      </c>
      <c r="AE17" s="835"/>
      <c r="AF17" s="833"/>
      <c r="AG17" s="833"/>
      <c r="AH17" s="833"/>
      <c r="AI17" s="833"/>
    </row>
    <row r="18" spans="1:36" s="8" customFormat="1" ht="21" customHeight="1">
      <c r="A18" s="180">
        <f t="shared" si="10"/>
        <v>16</v>
      </c>
      <c r="B18" s="181" t="s">
        <v>44</v>
      </c>
      <c r="C18" s="1084">
        <v>11</v>
      </c>
      <c r="D18" s="1085" t="str">
        <f t="shared" si="0"/>
        <v>Mizusawa Junko</v>
      </c>
      <c r="E18" s="1285" t="s">
        <v>24</v>
      </c>
      <c r="F18" s="1285" t="s">
        <v>37</v>
      </c>
      <c r="G18" s="1152" t="s">
        <v>339</v>
      </c>
      <c r="H18" s="1039" t="str">
        <f>VLOOKUP(D18,'2023年間集計'!$B$4:$D$83,3,FALSE)</f>
        <v>水澤 淳子</v>
      </c>
      <c r="I18" s="1089" t="s">
        <v>63</v>
      </c>
      <c r="J18" s="1090">
        <v>34</v>
      </c>
      <c r="K18" s="1090">
        <v>56</v>
      </c>
      <c r="L18" s="176">
        <v>55</v>
      </c>
      <c r="M18" s="176">
        <f t="shared" si="1"/>
        <v>111</v>
      </c>
      <c r="N18" s="176">
        <f t="shared" si="2"/>
        <v>77</v>
      </c>
      <c r="O18" s="176"/>
      <c r="P18" s="176"/>
      <c r="Q18" s="176"/>
      <c r="R18" s="176"/>
      <c r="S18" s="176"/>
      <c r="T18" s="176">
        <f>IFERROR(VLOOKUP(H18,'2023年間集計'!$D$4:$BM$63,45,FALSE),"0")</f>
        <v>7</v>
      </c>
      <c r="U18" s="186">
        <v>1</v>
      </c>
      <c r="V18" s="176">
        <f t="shared" si="3"/>
        <v>8</v>
      </c>
      <c r="W18" s="1264"/>
      <c r="Y18" s="1273" t="s">
        <v>896</v>
      </c>
      <c r="Z18" s="1273"/>
      <c r="AA18" s="1273"/>
      <c r="AB18" s="1272"/>
      <c r="AC18" s="1270" t="str">
        <f t="shared" si="4"/>
        <v>水澤 淳子</v>
      </c>
      <c r="AD18" s="948">
        <f t="shared" si="5"/>
        <v>16</v>
      </c>
      <c r="AE18" s="835"/>
      <c r="AF18" s="833"/>
      <c r="AG18" s="833"/>
      <c r="AH18" s="833"/>
      <c r="AI18" s="833"/>
    </row>
    <row r="19" spans="1:36" s="8" customFormat="1" ht="21" customHeight="1">
      <c r="A19" s="180">
        <f t="shared" si="10"/>
        <v>17</v>
      </c>
      <c r="B19" s="181" t="s">
        <v>44</v>
      </c>
      <c r="C19" s="1084">
        <v>4</v>
      </c>
      <c r="D19" s="1085" t="str">
        <f t="shared" si="0"/>
        <v>Hori Masahiro</v>
      </c>
      <c r="E19" s="1284" t="s">
        <v>154</v>
      </c>
      <c r="F19" s="1284" t="s">
        <v>155</v>
      </c>
      <c r="G19" s="1171" t="s">
        <v>365</v>
      </c>
      <c r="H19" s="1039" t="str">
        <f>VLOOKUP(D19,'2023年間集計'!$B$4:$D$83,3,FALSE)</f>
        <v>堀 雅博</v>
      </c>
      <c r="I19" s="1090" t="s">
        <v>180</v>
      </c>
      <c r="J19" s="1135">
        <v>36</v>
      </c>
      <c r="K19" s="1089">
        <v>59</v>
      </c>
      <c r="L19" s="183">
        <v>54</v>
      </c>
      <c r="M19" s="176">
        <f t="shared" si="1"/>
        <v>113</v>
      </c>
      <c r="N19" s="176">
        <f t="shared" si="2"/>
        <v>77</v>
      </c>
      <c r="O19" s="176"/>
      <c r="P19" s="176"/>
      <c r="Q19" s="176"/>
      <c r="R19" s="176"/>
      <c r="S19" s="176"/>
      <c r="T19" s="176">
        <f>IFERROR(VLOOKUP(H19,'2023年間集計'!$D$4:$BM$63,45,FALSE),"0")</f>
        <v>4</v>
      </c>
      <c r="U19" s="182">
        <v>1</v>
      </c>
      <c r="V19" s="176">
        <f t="shared" si="3"/>
        <v>5</v>
      </c>
      <c r="W19" s="1264"/>
      <c r="Y19" s="1273" t="s">
        <v>897</v>
      </c>
      <c r="Z19" s="1273"/>
      <c r="AA19" s="1273"/>
      <c r="AB19" s="1273"/>
      <c r="AC19" s="1270" t="str">
        <f t="shared" si="4"/>
        <v>堀 雅博</v>
      </c>
      <c r="AD19" s="948">
        <f t="shared" si="5"/>
        <v>17</v>
      </c>
      <c r="AE19" s="835"/>
      <c r="AF19" s="833"/>
      <c r="AG19" s="833"/>
      <c r="AH19" s="833"/>
      <c r="AI19" s="833"/>
    </row>
    <row r="20" spans="1:36" s="8" customFormat="1" ht="21" customHeight="1">
      <c r="A20" s="180">
        <f t="shared" si="10"/>
        <v>18</v>
      </c>
      <c r="B20" s="181" t="s">
        <v>44</v>
      </c>
      <c r="C20" s="1084">
        <v>7</v>
      </c>
      <c r="D20" s="1085" t="str">
        <f t="shared" si="0"/>
        <v>Yaoita Tony</v>
      </c>
      <c r="E20" s="1285" t="s">
        <v>150</v>
      </c>
      <c r="F20" s="1285" t="s">
        <v>151</v>
      </c>
      <c r="G20" s="1132" t="s">
        <v>131</v>
      </c>
      <c r="H20" s="1039" t="str">
        <f>VLOOKUP(D20,'2023年間集計'!$B$4:$D$83,3,FALSE)</f>
        <v>矢尾板 Tony</v>
      </c>
      <c r="I20" s="1089" t="s">
        <v>60</v>
      </c>
      <c r="J20" s="1090">
        <v>14</v>
      </c>
      <c r="K20" s="1090">
        <v>45</v>
      </c>
      <c r="L20" s="183">
        <v>47</v>
      </c>
      <c r="M20" s="176">
        <f t="shared" si="1"/>
        <v>92</v>
      </c>
      <c r="N20" s="176">
        <f t="shared" si="2"/>
        <v>78</v>
      </c>
      <c r="O20" s="176"/>
      <c r="P20" s="176" t="s">
        <v>846</v>
      </c>
      <c r="Q20" s="176" t="s">
        <v>852</v>
      </c>
      <c r="R20" s="176"/>
      <c r="S20" s="200"/>
      <c r="T20" s="176">
        <f>IFERROR(VLOOKUP(H20,'2023年間集計'!$D$4:$BM$63,45,FALSE),"0")</f>
        <v>39</v>
      </c>
      <c r="U20" s="186">
        <v>1</v>
      </c>
      <c r="V20" s="176">
        <f t="shared" si="3"/>
        <v>40</v>
      </c>
      <c r="W20" s="1264"/>
      <c r="Y20" s="1273" t="s">
        <v>898</v>
      </c>
      <c r="Z20" s="1273"/>
      <c r="AA20" s="1276"/>
      <c r="AB20" s="1273"/>
      <c r="AC20" s="1270" t="str">
        <f t="shared" si="4"/>
        <v>矢尾板 Tony</v>
      </c>
      <c r="AD20" s="948">
        <f t="shared" si="5"/>
        <v>18</v>
      </c>
      <c r="AE20" s="835"/>
      <c r="AF20" s="833"/>
      <c r="AG20" s="833"/>
      <c r="AH20" s="833"/>
      <c r="AI20" s="833"/>
    </row>
    <row r="21" spans="1:36" s="8" customFormat="1" ht="21" customHeight="1">
      <c r="A21" s="180">
        <f t="shared" si="10"/>
        <v>19</v>
      </c>
      <c r="B21" s="181" t="s">
        <v>44</v>
      </c>
      <c r="C21" s="1084">
        <v>6</v>
      </c>
      <c r="D21" s="1085" t="str">
        <f t="shared" si="0"/>
        <v>Umemoto Ryosuke</v>
      </c>
      <c r="E21" s="1171" t="s">
        <v>556</v>
      </c>
      <c r="F21" s="1171" t="s">
        <v>557</v>
      </c>
      <c r="G21" s="1152" t="s">
        <v>770</v>
      </c>
      <c r="H21" s="1039" t="str">
        <f>VLOOKUP(D21,'2023年間集計'!$B$4:$D$83,3,FALSE)</f>
        <v>梅本 良輔</v>
      </c>
      <c r="I21" s="1135" t="s">
        <v>60</v>
      </c>
      <c r="J21" s="1089">
        <v>24</v>
      </c>
      <c r="K21" s="1205">
        <v>49</v>
      </c>
      <c r="L21" s="183">
        <v>53</v>
      </c>
      <c r="M21" s="176">
        <f t="shared" si="1"/>
        <v>102</v>
      </c>
      <c r="N21" s="176">
        <f t="shared" si="2"/>
        <v>78</v>
      </c>
      <c r="O21" s="176"/>
      <c r="P21" s="176"/>
      <c r="Q21" s="176"/>
      <c r="R21" s="176"/>
      <c r="S21" s="176"/>
      <c r="T21" s="176">
        <f>IFERROR(VLOOKUP(H21,'2023年間集計'!$D$4:$BM$63,45,FALSE),"0")</f>
        <v>3</v>
      </c>
      <c r="U21" s="186">
        <v>1</v>
      </c>
      <c r="V21" s="176">
        <f t="shared" si="3"/>
        <v>4</v>
      </c>
      <c r="W21" s="1264"/>
      <c r="Y21" s="1273" t="s">
        <v>899</v>
      </c>
      <c r="Z21" s="1273"/>
      <c r="AA21" s="1114"/>
      <c r="AB21" s="1114"/>
      <c r="AC21" s="1270" t="str">
        <f t="shared" si="4"/>
        <v>梅本 良輔</v>
      </c>
      <c r="AD21" s="948">
        <f t="shared" si="5"/>
        <v>19</v>
      </c>
      <c r="AE21" s="835"/>
      <c r="AF21" s="833"/>
      <c r="AG21" s="833"/>
      <c r="AH21" s="833"/>
      <c r="AI21" s="833"/>
    </row>
    <row r="22" spans="1:36" s="8" customFormat="1" ht="21" customHeight="1">
      <c r="A22" s="180">
        <f t="shared" si="10"/>
        <v>20</v>
      </c>
      <c r="B22" s="181" t="s">
        <v>231</v>
      </c>
      <c r="C22" s="1084">
        <v>11</v>
      </c>
      <c r="D22" s="1085" t="str">
        <f t="shared" si="0"/>
        <v>Morioka Yasuhiro</v>
      </c>
      <c r="E22" s="1085" t="s">
        <v>2</v>
      </c>
      <c r="F22" s="1085" t="s">
        <v>3</v>
      </c>
      <c r="G22" s="1132" t="s">
        <v>339</v>
      </c>
      <c r="H22" s="1039" t="str">
        <f>VLOOKUP(D22,'2023年間集計'!$B$4:$D$83,3,FALSE)</f>
        <v>森岡 保弘</v>
      </c>
      <c r="I22" s="1131" t="s">
        <v>64</v>
      </c>
      <c r="J22" s="1135">
        <v>8</v>
      </c>
      <c r="K22" s="1089">
        <v>45</v>
      </c>
      <c r="L22" s="183">
        <v>42</v>
      </c>
      <c r="M22" s="176">
        <f t="shared" si="1"/>
        <v>87</v>
      </c>
      <c r="N22" s="176">
        <f t="shared" si="2"/>
        <v>79</v>
      </c>
      <c r="O22" s="176"/>
      <c r="P22" s="176" t="s">
        <v>848</v>
      </c>
      <c r="Q22" s="176"/>
      <c r="R22" s="176" t="s">
        <v>851</v>
      </c>
      <c r="S22" s="176"/>
      <c r="T22" s="176">
        <f>IFERROR(VLOOKUP(H22,'2023年間集計'!$D$4:$BM$63,45,FALSE),"0")</f>
        <v>25</v>
      </c>
      <c r="U22" s="186">
        <v>1</v>
      </c>
      <c r="V22" s="176">
        <f t="shared" si="3"/>
        <v>26</v>
      </c>
      <c r="W22" s="1264"/>
      <c r="Y22" s="1273" t="s">
        <v>900</v>
      </c>
      <c r="Z22" s="1273"/>
      <c r="AA22" s="1273" t="s">
        <v>901</v>
      </c>
      <c r="AB22" s="1273" t="s">
        <v>902</v>
      </c>
      <c r="AC22" s="1270" t="str">
        <f t="shared" si="4"/>
        <v>森岡 保弘</v>
      </c>
      <c r="AD22" s="948">
        <f t="shared" si="5"/>
        <v>20</v>
      </c>
      <c r="AE22" s="835"/>
      <c r="AF22" s="833"/>
      <c r="AG22" s="833"/>
      <c r="AH22" s="833"/>
      <c r="AI22" s="833"/>
    </row>
    <row r="23" spans="1:36" s="8" customFormat="1" ht="21" customHeight="1">
      <c r="A23" s="180">
        <f t="shared" si="10"/>
        <v>21</v>
      </c>
      <c r="B23" s="181" t="s">
        <v>44</v>
      </c>
      <c r="C23" s="1084">
        <v>8</v>
      </c>
      <c r="D23" s="1085" t="str">
        <f t="shared" si="0"/>
        <v>Kokubo Takahiro</v>
      </c>
      <c r="E23" s="1286" t="s">
        <v>181</v>
      </c>
      <c r="F23" s="1286" t="s">
        <v>182</v>
      </c>
      <c r="G23" s="1171" t="s">
        <v>339</v>
      </c>
      <c r="H23" s="1039" t="str">
        <f>VLOOKUP(D23,'2023年間集計'!$B$4:$D$83,3,FALSE)</f>
        <v>小久保 隆啓</v>
      </c>
      <c r="I23" s="1135" t="s">
        <v>60</v>
      </c>
      <c r="J23" s="1089">
        <v>23</v>
      </c>
      <c r="K23" s="1205">
        <v>48</v>
      </c>
      <c r="L23" s="183">
        <v>54</v>
      </c>
      <c r="M23" s="176">
        <f t="shared" si="1"/>
        <v>102</v>
      </c>
      <c r="N23" s="176">
        <f t="shared" si="2"/>
        <v>79</v>
      </c>
      <c r="O23" s="1255">
        <v>50</v>
      </c>
      <c r="P23" s="176"/>
      <c r="Q23" s="176"/>
      <c r="R23" s="176"/>
      <c r="S23" s="176"/>
      <c r="T23" s="176">
        <f>IFERROR(VLOOKUP(H23,'2023年間集計'!$D$4:$BM$63,45,FALSE),"0")</f>
        <v>54</v>
      </c>
      <c r="U23" s="182">
        <v>1</v>
      </c>
      <c r="V23" s="176">
        <f t="shared" si="3"/>
        <v>55</v>
      </c>
      <c r="W23" s="1264"/>
      <c r="Y23" s="1273" t="s">
        <v>903</v>
      </c>
      <c r="Z23" s="1273"/>
      <c r="AA23" s="1114"/>
      <c r="AB23" s="1114"/>
      <c r="AC23" s="1270" t="str">
        <f t="shared" si="4"/>
        <v>小久保 隆啓</v>
      </c>
      <c r="AD23" s="948">
        <f t="shared" si="5"/>
        <v>21</v>
      </c>
      <c r="AE23" s="833"/>
      <c r="AF23" s="833"/>
      <c r="AG23" s="833"/>
      <c r="AH23" s="833"/>
      <c r="AI23" s="833"/>
    </row>
    <row r="24" spans="1:36" s="8" customFormat="1" ht="21" customHeight="1">
      <c r="A24" s="180">
        <f t="shared" si="10"/>
        <v>22</v>
      </c>
      <c r="B24" s="181" t="s">
        <v>231</v>
      </c>
      <c r="C24" s="1084">
        <v>6</v>
      </c>
      <c r="D24" s="1085" t="str">
        <f t="shared" si="0"/>
        <v>Nakamoto Daishiro</v>
      </c>
      <c r="E24" s="1166" t="s">
        <v>551</v>
      </c>
      <c r="F24" s="1166" t="s">
        <v>552</v>
      </c>
      <c r="G24" s="1210" t="s">
        <v>782</v>
      </c>
      <c r="H24" s="1039" t="str">
        <f>VLOOKUP(D24,'2023年間集計'!$B$4:$D$83,3,FALSE)</f>
        <v>中本 大志朗</v>
      </c>
      <c r="I24" s="1135" t="s">
        <v>60</v>
      </c>
      <c r="J24" s="1090">
        <v>23</v>
      </c>
      <c r="K24" s="1205">
        <v>50</v>
      </c>
      <c r="L24" s="183">
        <v>52</v>
      </c>
      <c r="M24" s="176">
        <f t="shared" si="1"/>
        <v>102</v>
      </c>
      <c r="N24" s="176">
        <f t="shared" si="2"/>
        <v>79</v>
      </c>
      <c r="O24" s="1255">
        <v>33</v>
      </c>
      <c r="P24" s="176"/>
      <c r="Q24" s="176"/>
      <c r="R24" s="176"/>
      <c r="S24" s="176"/>
      <c r="T24" s="176">
        <f>IFERROR(VLOOKUP(H24,'2023年間集計'!$D$4:$BM$63,45,FALSE),"0")</f>
        <v>2</v>
      </c>
      <c r="U24" s="186">
        <v>1</v>
      </c>
      <c r="V24" s="176">
        <f t="shared" si="3"/>
        <v>3</v>
      </c>
      <c r="W24" s="1264"/>
      <c r="Y24" s="1273" t="s">
        <v>904</v>
      </c>
      <c r="Z24" s="1273"/>
      <c r="AA24" s="1273"/>
      <c r="AB24" s="1273"/>
      <c r="AC24" s="1270" t="str">
        <f t="shared" si="4"/>
        <v>中本 大志朗</v>
      </c>
      <c r="AD24" s="948">
        <f t="shared" si="5"/>
        <v>22</v>
      </c>
      <c r="AE24" s="835"/>
      <c r="AF24" s="833"/>
      <c r="AG24" s="833"/>
      <c r="AH24" s="833"/>
      <c r="AI24" s="833"/>
    </row>
    <row r="25" spans="1:36" s="8" customFormat="1" ht="21" customHeight="1">
      <c r="A25" s="180">
        <f t="shared" si="10"/>
        <v>23</v>
      </c>
      <c r="B25" s="181" t="s">
        <v>44</v>
      </c>
      <c r="C25" s="1084">
        <v>9</v>
      </c>
      <c r="D25" s="1085" t="str">
        <f t="shared" si="0"/>
        <v>Sugawa Masako</v>
      </c>
      <c r="E25" s="1285" t="s">
        <v>25</v>
      </c>
      <c r="F25" s="1285" t="s">
        <v>26</v>
      </c>
      <c r="G25" s="1132" t="s">
        <v>207</v>
      </c>
      <c r="H25" s="1039" t="str">
        <f>VLOOKUP(D25,'2023年間集計'!$B$4:$D$83,3,FALSE)</f>
        <v>須川 雅子</v>
      </c>
      <c r="I25" s="1089" t="s">
        <v>63</v>
      </c>
      <c r="J25" s="1135">
        <v>36</v>
      </c>
      <c r="K25" s="1205">
        <v>58</v>
      </c>
      <c r="L25" s="183">
        <v>57</v>
      </c>
      <c r="M25" s="176">
        <f t="shared" si="1"/>
        <v>115</v>
      </c>
      <c r="N25" s="176">
        <f t="shared" si="2"/>
        <v>79</v>
      </c>
      <c r="O25" s="176"/>
      <c r="P25" s="176"/>
      <c r="Q25" s="176"/>
      <c r="R25" s="176"/>
      <c r="S25" s="176"/>
      <c r="T25" s="176">
        <f>IFERROR(VLOOKUP(H25,'2023年間集計'!$D$4:$BM$63,45,FALSE),"0")</f>
        <v>6</v>
      </c>
      <c r="U25" s="186">
        <v>1</v>
      </c>
      <c r="V25" s="176">
        <f t="shared" si="3"/>
        <v>7</v>
      </c>
      <c r="W25" s="1264"/>
      <c r="Y25" s="1273" t="s">
        <v>905</v>
      </c>
      <c r="Z25" s="1273"/>
      <c r="AA25" s="1273" t="s">
        <v>906</v>
      </c>
      <c r="AB25" s="1273" t="s">
        <v>703</v>
      </c>
      <c r="AC25" s="1270" t="str">
        <f t="shared" si="4"/>
        <v>須川 雅子</v>
      </c>
      <c r="AD25" s="948">
        <f t="shared" si="5"/>
        <v>23</v>
      </c>
      <c r="AE25" s="834"/>
      <c r="AF25" s="833"/>
      <c r="AG25" s="833"/>
      <c r="AH25" s="833"/>
      <c r="AI25" s="833"/>
    </row>
    <row r="26" spans="1:36" s="8" customFormat="1" ht="21" customHeight="1">
      <c r="A26" s="180">
        <f t="shared" si="10"/>
        <v>24</v>
      </c>
      <c r="B26" s="181" t="s">
        <v>44</v>
      </c>
      <c r="C26" s="1084">
        <v>3</v>
      </c>
      <c r="D26" s="1085" t="str">
        <f t="shared" si="0"/>
        <v>Sugimoto Satoshi</v>
      </c>
      <c r="E26" s="1163" t="s">
        <v>167</v>
      </c>
      <c r="F26" s="1163" t="s">
        <v>168</v>
      </c>
      <c r="G26" s="1163" t="s">
        <v>126</v>
      </c>
      <c r="H26" s="1039" t="str">
        <f>VLOOKUP(D26,'2023年間集計'!$B$4:$D$83,3,FALSE)</f>
        <v>杉本 聡</v>
      </c>
      <c r="I26" s="1131" t="s">
        <v>60</v>
      </c>
      <c r="J26" s="1089">
        <v>22</v>
      </c>
      <c r="K26" s="1135">
        <v>53</v>
      </c>
      <c r="L26" s="183">
        <v>49</v>
      </c>
      <c r="M26" s="176">
        <f t="shared" si="1"/>
        <v>102</v>
      </c>
      <c r="N26" s="176">
        <f t="shared" si="2"/>
        <v>80</v>
      </c>
      <c r="O26" s="176"/>
      <c r="P26" s="176"/>
      <c r="Q26" s="176"/>
      <c r="R26" s="176"/>
      <c r="S26" s="176"/>
      <c r="T26" s="176">
        <f>IFERROR(VLOOKUP(H26,'2023年間集計'!$D$4:$BM$63,45,FALSE),"0")</f>
        <v>2</v>
      </c>
      <c r="U26" s="182">
        <v>1</v>
      </c>
      <c r="V26" s="176">
        <f t="shared" si="3"/>
        <v>3</v>
      </c>
      <c r="W26" s="1264"/>
      <c r="Y26" s="1273" t="s">
        <v>907</v>
      </c>
      <c r="Z26" s="1273"/>
      <c r="AA26" s="1276"/>
      <c r="AB26" s="1276"/>
      <c r="AC26" s="1270" t="str">
        <f t="shared" si="4"/>
        <v>杉本 聡</v>
      </c>
      <c r="AD26" s="948">
        <f t="shared" si="5"/>
        <v>24</v>
      </c>
      <c r="AE26" s="835"/>
      <c r="AF26" s="833"/>
      <c r="AG26" s="833"/>
      <c r="AH26" s="833"/>
      <c r="AI26" s="833"/>
    </row>
    <row r="27" spans="1:36" s="8" customFormat="1" ht="21" customHeight="1">
      <c r="A27" s="180">
        <f t="shared" si="10"/>
        <v>25</v>
      </c>
      <c r="B27" s="181" t="s">
        <v>44</v>
      </c>
      <c r="C27" s="1084">
        <v>10</v>
      </c>
      <c r="D27" s="1085" t="str">
        <f t="shared" si="0"/>
        <v>Cho Danny</v>
      </c>
      <c r="E27" s="1285" t="s">
        <v>834</v>
      </c>
      <c r="F27" s="1285" t="s">
        <v>166</v>
      </c>
      <c r="G27" s="1171" t="s">
        <v>339</v>
      </c>
      <c r="H27" s="1039" t="str">
        <f>VLOOKUP(D27,'2023年間集計'!$B$4:$D$83,3,FALSE)</f>
        <v>チョー ダニー</v>
      </c>
      <c r="I27" s="1089" t="s">
        <v>63</v>
      </c>
      <c r="J27" s="1204">
        <v>9</v>
      </c>
      <c r="K27" s="1205">
        <v>44</v>
      </c>
      <c r="L27" s="183">
        <v>47</v>
      </c>
      <c r="M27" s="176">
        <f t="shared" si="1"/>
        <v>91</v>
      </c>
      <c r="N27" s="176">
        <f t="shared" si="2"/>
        <v>82</v>
      </c>
      <c r="O27" s="176"/>
      <c r="P27" s="176"/>
      <c r="Q27" s="176"/>
      <c r="R27" s="194" t="s">
        <v>850</v>
      </c>
      <c r="S27" s="176"/>
      <c r="T27" s="176">
        <f>IFERROR(VLOOKUP(H27,'2023年間集計'!$D$4:$BM$63,45,FALSE),"0")</f>
        <v>14</v>
      </c>
      <c r="U27" s="186">
        <v>1</v>
      </c>
      <c r="V27" s="176">
        <f t="shared" si="3"/>
        <v>15</v>
      </c>
      <c r="W27" s="1264"/>
      <c r="Y27" s="1273" t="s">
        <v>908</v>
      </c>
      <c r="Z27" s="1273"/>
      <c r="AA27" s="1273" t="s">
        <v>901</v>
      </c>
      <c r="AB27" s="1273" t="s">
        <v>902</v>
      </c>
      <c r="AC27" s="1270" t="str">
        <f t="shared" si="4"/>
        <v>チョー ダニー</v>
      </c>
      <c r="AD27" s="948">
        <f t="shared" si="5"/>
        <v>25</v>
      </c>
      <c r="AE27" s="833"/>
      <c r="AF27" s="833"/>
      <c r="AG27" s="833"/>
      <c r="AH27" s="833"/>
      <c r="AI27" s="833"/>
    </row>
    <row r="28" spans="1:36" s="8" customFormat="1" ht="21" customHeight="1">
      <c r="A28" s="180">
        <f t="shared" si="10"/>
        <v>26</v>
      </c>
      <c r="B28" s="181" t="s">
        <v>231</v>
      </c>
      <c r="C28" s="1084">
        <v>1</v>
      </c>
      <c r="D28" s="1085" t="str">
        <f t="shared" si="0"/>
        <v>Koyama Akio</v>
      </c>
      <c r="E28" s="1085" t="s">
        <v>35</v>
      </c>
      <c r="F28" s="1085" t="s">
        <v>36</v>
      </c>
      <c r="G28" s="1132" t="s">
        <v>332</v>
      </c>
      <c r="H28" s="1039" t="str">
        <f>VLOOKUP(D28,'2023年間集計'!$B$4:$D$83,3,FALSE)</f>
        <v>小山 明男</v>
      </c>
      <c r="I28" s="1131" t="s">
        <v>60</v>
      </c>
      <c r="J28" s="1204">
        <v>23</v>
      </c>
      <c r="K28" s="1205">
        <v>54</v>
      </c>
      <c r="L28" s="183">
        <v>51</v>
      </c>
      <c r="M28" s="176">
        <f t="shared" si="1"/>
        <v>105</v>
      </c>
      <c r="N28" s="176">
        <f t="shared" si="2"/>
        <v>82</v>
      </c>
      <c r="O28" s="176"/>
      <c r="P28" s="176"/>
      <c r="Q28" s="176"/>
      <c r="R28" s="176"/>
      <c r="S28" s="176"/>
      <c r="T28" s="176">
        <f>IFERROR(VLOOKUP(H28,'2023年間集計'!$D$4:$BM$63,45,FALSE),"0")</f>
        <v>10</v>
      </c>
      <c r="U28" s="182">
        <v>1</v>
      </c>
      <c r="V28" s="176">
        <f t="shared" si="3"/>
        <v>11</v>
      </c>
      <c r="W28" s="1264"/>
      <c r="Y28" s="1273" t="s">
        <v>909</v>
      </c>
      <c r="Z28" s="1273"/>
      <c r="AA28" s="1273"/>
      <c r="AB28" s="1273"/>
      <c r="AC28" s="1270" t="str">
        <f t="shared" si="4"/>
        <v>小山 明男</v>
      </c>
      <c r="AD28" s="948">
        <f t="shared" si="5"/>
        <v>26</v>
      </c>
      <c r="AE28" s="833"/>
      <c r="AF28" s="833"/>
      <c r="AG28" s="833"/>
      <c r="AH28" s="833"/>
      <c r="AI28" s="833"/>
    </row>
    <row r="29" spans="1:36" s="8" customFormat="1" ht="21" customHeight="1">
      <c r="A29" s="180">
        <f t="shared" si="10"/>
        <v>27</v>
      </c>
      <c r="B29" s="181" t="s">
        <v>44</v>
      </c>
      <c r="C29" s="1084">
        <v>7</v>
      </c>
      <c r="D29" s="1085" t="str">
        <f t="shared" si="0"/>
        <v>Sakai Tatsuya</v>
      </c>
      <c r="E29" s="1286" t="s">
        <v>351</v>
      </c>
      <c r="F29" s="1286" t="s">
        <v>352</v>
      </c>
      <c r="G29" s="1132" t="s">
        <v>350</v>
      </c>
      <c r="H29" s="1039" t="str">
        <f>VLOOKUP(D29,'2023年間集計'!$B$4:$D$83,3,FALSE)</f>
        <v>坂井 達弥</v>
      </c>
      <c r="I29" s="1135" t="s">
        <v>60</v>
      </c>
      <c r="J29" s="1090">
        <v>32</v>
      </c>
      <c r="K29" s="1205">
        <v>57</v>
      </c>
      <c r="L29" s="183">
        <v>57</v>
      </c>
      <c r="M29" s="176">
        <f t="shared" si="1"/>
        <v>114</v>
      </c>
      <c r="N29" s="176">
        <f t="shared" si="2"/>
        <v>82</v>
      </c>
      <c r="O29" s="176"/>
      <c r="P29" s="176"/>
      <c r="Q29" s="176"/>
      <c r="R29" s="176"/>
      <c r="S29" s="176"/>
      <c r="T29" s="176">
        <f>IFERROR(VLOOKUP(H29,'2023年間集計'!$D$4:$BM$63,45,FALSE),"0")</f>
        <v>19</v>
      </c>
      <c r="U29" s="182">
        <v>1</v>
      </c>
      <c r="V29" s="176">
        <f t="shared" si="3"/>
        <v>20</v>
      </c>
      <c r="W29" s="1264"/>
      <c r="Y29" s="1273" t="s">
        <v>910</v>
      </c>
      <c r="Z29" s="1273"/>
      <c r="AA29" s="1277"/>
      <c r="AB29" s="1277"/>
      <c r="AC29" s="1270" t="str">
        <f t="shared" si="4"/>
        <v>坂井 達弥</v>
      </c>
      <c r="AD29" s="948">
        <f t="shared" si="5"/>
        <v>27</v>
      </c>
      <c r="AE29" s="833"/>
      <c r="AF29" s="833"/>
      <c r="AG29" s="833"/>
      <c r="AH29" s="831"/>
      <c r="AI29" s="833"/>
    </row>
    <row r="30" spans="1:36" s="8" customFormat="1" ht="21" customHeight="1">
      <c r="A30" s="180">
        <f t="shared" si="10"/>
        <v>28</v>
      </c>
      <c r="B30" s="181" t="s">
        <v>44</v>
      </c>
      <c r="C30" s="1084">
        <v>9</v>
      </c>
      <c r="D30" s="1085" t="str">
        <f t="shared" si="0"/>
        <v>Cho David</v>
      </c>
      <c r="E30" s="1085" t="s">
        <v>349</v>
      </c>
      <c r="F30" s="1085" t="s">
        <v>146</v>
      </c>
      <c r="G30" s="1152" t="s">
        <v>339</v>
      </c>
      <c r="H30" s="1039" t="str">
        <f>VLOOKUP(D30,'2023年間集計'!$B$4:$D$83,3,FALSE)</f>
        <v>チョー デビッド</v>
      </c>
      <c r="I30" s="1131" t="s">
        <v>64</v>
      </c>
      <c r="J30" s="1089">
        <v>15</v>
      </c>
      <c r="K30" s="1135">
        <v>51</v>
      </c>
      <c r="L30" s="183">
        <v>47</v>
      </c>
      <c r="M30" s="176">
        <f t="shared" si="1"/>
        <v>98</v>
      </c>
      <c r="N30" s="176">
        <f t="shared" si="2"/>
        <v>83</v>
      </c>
      <c r="O30" s="176"/>
      <c r="P30" s="176"/>
      <c r="Q30" s="176"/>
      <c r="R30" s="176"/>
      <c r="S30" s="176"/>
      <c r="T30" s="176">
        <f>IFERROR(VLOOKUP(H30,'2023年間集計'!$D$4:$BM$63,45,FALSE),"0")</f>
        <v>50</v>
      </c>
      <c r="U30" s="186">
        <v>1</v>
      </c>
      <c r="V30" s="198">
        <f t="shared" si="3"/>
        <v>51</v>
      </c>
      <c r="W30" s="1264"/>
      <c r="Y30" s="1273" t="s">
        <v>911</v>
      </c>
      <c r="Z30" s="1273"/>
      <c r="AA30" s="1273"/>
      <c r="AB30" s="1273"/>
      <c r="AC30" s="1270" t="str">
        <f>H30</f>
        <v>チョー デビッド</v>
      </c>
      <c r="AD30" s="948">
        <f t="shared" si="5"/>
        <v>28</v>
      </c>
      <c r="AE30" s="833"/>
      <c r="AF30" s="833"/>
      <c r="AG30" s="833"/>
      <c r="AH30" s="831"/>
      <c r="AI30" s="831"/>
    </row>
    <row r="31" spans="1:36" s="8" customFormat="1" ht="21" customHeight="1">
      <c r="A31" s="180">
        <f t="shared" si="10"/>
        <v>29</v>
      </c>
      <c r="B31" s="181" t="s">
        <v>44</v>
      </c>
      <c r="C31" s="1084">
        <v>6</v>
      </c>
      <c r="D31" s="1085" t="str">
        <f t="shared" si="0"/>
        <v>Kamei Yoshio</v>
      </c>
      <c r="E31" s="1085" t="s">
        <v>238</v>
      </c>
      <c r="F31" s="1085" t="s">
        <v>239</v>
      </c>
      <c r="G31" s="1209" t="s">
        <v>348</v>
      </c>
      <c r="H31" s="1039" t="str">
        <f>VLOOKUP(D31,'2023年間集計'!$B$4:$D$83,3,FALSE)</f>
        <v>亀井 芳雄</v>
      </c>
      <c r="I31" s="1131" t="s">
        <v>64</v>
      </c>
      <c r="J31" s="1131">
        <v>9</v>
      </c>
      <c r="K31" s="1205">
        <v>48</v>
      </c>
      <c r="L31" s="183">
        <v>45</v>
      </c>
      <c r="M31" s="176">
        <f t="shared" si="1"/>
        <v>93</v>
      </c>
      <c r="N31" s="176">
        <f t="shared" si="2"/>
        <v>84</v>
      </c>
      <c r="O31" s="176"/>
      <c r="P31" s="176"/>
      <c r="Q31" s="176">
        <v>12</v>
      </c>
      <c r="R31" s="176"/>
      <c r="S31" s="176"/>
      <c r="T31" s="176">
        <f>IFERROR(VLOOKUP(H31,'2023年間集計'!$D$4:$BM$63,45,FALSE),"0")</f>
        <v>50</v>
      </c>
      <c r="U31" s="186">
        <v>1</v>
      </c>
      <c r="V31" s="176">
        <f t="shared" si="3"/>
        <v>51</v>
      </c>
      <c r="W31" s="1264"/>
      <c r="Y31" s="1273" t="s">
        <v>912</v>
      </c>
      <c r="Z31" s="1273"/>
      <c r="AA31" s="1273" t="s">
        <v>913</v>
      </c>
      <c r="AB31" s="1273" t="s">
        <v>222</v>
      </c>
      <c r="AC31" s="1270" t="str">
        <f t="shared" si="4"/>
        <v>亀井 芳雄</v>
      </c>
      <c r="AD31" s="948"/>
      <c r="AE31" s="41"/>
      <c r="AF31" s="833"/>
      <c r="AG31" s="833"/>
      <c r="AH31" s="836"/>
      <c r="AI31" s="836"/>
      <c r="AJ31" s="10"/>
    </row>
    <row r="32" spans="1:36" ht="21" customHeight="1">
      <c r="A32" s="180">
        <f t="shared" si="10"/>
        <v>30</v>
      </c>
      <c r="B32" s="181" t="s">
        <v>44</v>
      </c>
      <c r="C32" s="1084">
        <v>2</v>
      </c>
      <c r="D32" s="1085" t="str">
        <f t="shared" si="0"/>
        <v>Ichisugi Morihiro</v>
      </c>
      <c r="E32" s="1171" t="s">
        <v>559</v>
      </c>
      <c r="F32" s="1171" t="s">
        <v>560</v>
      </c>
      <c r="G32" s="1132" t="s">
        <v>730</v>
      </c>
      <c r="H32" s="1039" t="str">
        <f>VLOOKUP(D32,'2023年間集計'!$B$4:$D$83,3,FALSE)</f>
        <v>一杉 守宏</v>
      </c>
      <c r="I32" s="1135" t="s">
        <v>60</v>
      </c>
      <c r="J32" s="1089">
        <v>10</v>
      </c>
      <c r="K32" s="1089">
        <v>45</v>
      </c>
      <c r="L32" s="183">
        <v>49</v>
      </c>
      <c r="M32" s="176">
        <f t="shared" si="1"/>
        <v>94</v>
      </c>
      <c r="N32" s="176">
        <f t="shared" si="2"/>
        <v>84</v>
      </c>
      <c r="O32" s="176"/>
      <c r="P32" s="176" t="s">
        <v>845</v>
      </c>
      <c r="Q32" s="176"/>
      <c r="R32" s="176"/>
      <c r="S32" s="176"/>
      <c r="T32" s="176">
        <f>IFERROR(VLOOKUP(H32,'2023年間集計'!$D$4:$BM$63,45,FALSE),"0")</f>
        <v>8</v>
      </c>
      <c r="U32" s="186">
        <v>1</v>
      </c>
      <c r="V32" s="176">
        <f t="shared" si="3"/>
        <v>9</v>
      </c>
      <c r="W32" s="1264"/>
      <c r="Y32" s="1273" t="s">
        <v>914</v>
      </c>
      <c r="Z32" s="1274"/>
      <c r="AA32" s="1276"/>
      <c r="AB32" s="1273"/>
      <c r="AC32" s="1270" t="str">
        <f t="shared" si="4"/>
        <v>一杉 守宏</v>
      </c>
      <c r="AD32" s="948"/>
      <c r="AE32" s="833"/>
      <c r="AF32" s="833"/>
      <c r="AG32" s="833"/>
      <c r="AH32" s="35"/>
      <c r="AI32" s="35"/>
    </row>
    <row r="33" spans="1:35" ht="21" customHeight="1">
      <c r="A33" s="180">
        <f t="shared" si="10"/>
        <v>31</v>
      </c>
      <c r="B33" s="181" t="s">
        <v>44</v>
      </c>
      <c r="C33" s="1084">
        <v>8</v>
      </c>
      <c r="D33" s="1085" t="str">
        <f t="shared" si="0"/>
        <v>Sato Junichi</v>
      </c>
      <c r="E33" s="1085" t="s">
        <v>142</v>
      </c>
      <c r="F33" s="1085" t="s">
        <v>345</v>
      </c>
      <c r="G33" s="1155" t="s">
        <v>346</v>
      </c>
      <c r="H33" s="1039" t="str">
        <f>VLOOKUP(D33,'2023年間集計'!$B$4:$D$83,3,FALSE)</f>
        <v>佐藤 潤一</v>
      </c>
      <c r="I33" s="1135" t="s">
        <v>60</v>
      </c>
      <c r="J33" s="1090">
        <v>21</v>
      </c>
      <c r="K33" s="1205">
        <v>48</v>
      </c>
      <c r="L33" s="203">
        <v>57</v>
      </c>
      <c r="M33" s="176">
        <f t="shared" si="1"/>
        <v>105</v>
      </c>
      <c r="N33" s="176">
        <f t="shared" si="2"/>
        <v>84</v>
      </c>
      <c r="O33" s="205"/>
      <c r="P33" s="205"/>
      <c r="Q33" s="205"/>
      <c r="R33" s="205"/>
      <c r="S33" s="205"/>
      <c r="T33" s="176">
        <f>IFERROR(VLOOKUP(H33,'2023年間集計'!$D$4:$BM$63,45,FALSE),"0")</f>
        <v>4</v>
      </c>
      <c r="U33" s="186">
        <v>1</v>
      </c>
      <c r="V33" s="198">
        <f t="shared" si="3"/>
        <v>5</v>
      </c>
      <c r="W33" s="1264"/>
      <c r="Y33" s="1273" t="s">
        <v>915</v>
      </c>
      <c r="Z33" s="1274"/>
      <c r="AA33" s="1278"/>
      <c r="AB33" s="1279"/>
      <c r="AC33" s="1270" t="str">
        <f t="shared" si="4"/>
        <v>佐藤 潤一</v>
      </c>
      <c r="AD33" s="711"/>
      <c r="AE33" s="833"/>
      <c r="AF33" s="833"/>
      <c r="AG33" s="833"/>
      <c r="AH33" s="35"/>
      <c r="AI33" s="35"/>
    </row>
    <row r="34" spans="1:35" ht="21" customHeight="1">
      <c r="A34" s="180">
        <f t="shared" si="10"/>
        <v>32</v>
      </c>
      <c r="B34" s="181" t="s">
        <v>44</v>
      </c>
      <c r="C34" s="1084">
        <v>4</v>
      </c>
      <c r="D34" s="1085" t="str">
        <f t="shared" si="0"/>
        <v>Goto Atsuhiko</v>
      </c>
      <c r="E34" s="1285" t="s">
        <v>177</v>
      </c>
      <c r="F34" s="1285" t="s">
        <v>178</v>
      </c>
      <c r="G34" s="1171" t="s">
        <v>127</v>
      </c>
      <c r="H34" s="1039" t="str">
        <f>VLOOKUP(D34,'2023年間集計'!$B$4:$D$83,3,FALSE)</f>
        <v>後藤 敦彦</v>
      </c>
      <c r="I34" s="1089" t="s">
        <v>60</v>
      </c>
      <c r="J34" s="1135">
        <v>20</v>
      </c>
      <c r="K34" s="1205">
        <v>53</v>
      </c>
      <c r="L34" s="203">
        <v>53</v>
      </c>
      <c r="M34" s="176">
        <f t="shared" si="1"/>
        <v>106</v>
      </c>
      <c r="N34" s="176">
        <f t="shared" si="2"/>
        <v>86</v>
      </c>
      <c r="O34" s="205"/>
      <c r="P34" s="205"/>
      <c r="Q34" s="205"/>
      <c r="R34" s="205"/>
      <c r="S34" s="205"/>
      <c r="T34" s="176">
        <f>IFERROR(VLOOKUP(H34,'2023年間集計'!$D$4:$BM$63,45,FALSE),"0")</f>
        <v>8</v>
      </c>
      <c r="U34" s="182">
        <v>1</v>
      </c>
      <c r="V34" s="176">
        <f t="shared" si="3"/>
        <v>9</v>
      </c>
      <c r="W34" s="1264"/>
      <c r="Y34" s="1273" t="s">
        <v>916</v>
      </c>
      <c r="Z34" s="1274"/>
      <c r="AA34" s="1279"/>
      <c r="AB34" s="1279"/>
      <c r="AC34" s="1270" t="str">
        <f t="shared" si="4"/>
        <v>後藤 敦彦</v>
      </c>
      <c r="AD34" s="711"/>
      <c r="AE34" s="833"/>
      <c r="AF34" s="833"/>
      <c r="AG34" s="833"/>
      <c r="AH34" s="943"/>
      <c r="AI34" s="943"/>
    </row>
    <row r="35" spans="1:35" ht="21" customHeight="1">
      <c r="A35" s="180">
        <f t="shared" si="10"/>
        <v>33</v>
      </c>
      <c r="B35" s="181" t="s">
        <v>44</v>
      </c>
      <c r="C35" s="1084">
        <v>5</v>
      </c>
      <c r="D35" s="1085" t="str">
        <f t="shared" si="0"/>
        <v>Fujishiro Yasuhiro</v>
      </c>
      <c r="E35" s="1286" t="s">
        <v>223</v>
      </c>
      <c r="F35" s="1286" t="s">
        <v>3</v>
      </c>
      <c r="G35" s="1171" t="s">
        <v>126</v>
      </c>
      <c r="H35" s="1039" t="str">
        <f>VLOOKUP(D35,'2023年間集計'!$B$4:$D$83,3,FALSE)</f>
        <v>藤城 靖大</v>
      </c>
      <c r="I35" s="1135" t="s">
        <v>60</v>
      </c>
      <c r="J35" s="1090">
        <v>14</v>
      </c>
      <c r="K35" s="1089">
        <v>50</v>
      </c>
      <c r="L35" s="203">
        <v>51</v>
      </c>
      <c r="M35" s="176">
        <f t="shared" si="1"/>
        <v>101</v>
      </c>
      <c r="N35" s="176">
        <f t="shared" si="2"/>
        <v>87</v>
      </c>
      <c r="O35" s="205"/>
      <c r="P35" s="205"/>
      <c r="Q35" s="205"/>
      <c r="R35" s="205"/>
      <c r="S35" s="205"/>
      <c r="T35" s="176">
        <f>IFERROR(VLOOKUP(H35,'2023年間集計'!$D$4:$BM$63,45,FALSE),"0")</f>
        <v>13</v>
      </c>
      <c r="U35" s="186">
        <v>1</v>
      </c>
      <c r="V35" s="176">
        <f t="shared" si="3"/>
        <v>14</v>
      </c>
      <c r="W35" s="1264"/>
      <c r="Y35" s="1273" t="s">
        <v>916</v>
      </c>
      <c r="Z35" s="1274"/>
      <c r="AA35" s="1279"/>
      <c r="AB35" s="1279"/>
      <c r="AC35" s="1270" t="str">
        <f t="shared" si="4"/>
        <v>藤城 靖大</v>
      </c>
      <c r="AD35" s="711"/>
      <c r="AE35" s="833"/>
      <c r="AF35" s="833"/>
      <c r="AG35" s="833"/>
      <c r="AH35" s="35"/>
      <c r="AI35" s="35"/>
    </row>
    <row r="36" spans="1:35" ht="21" customHeight="1">
      <c r="A36" s="180">
        <f t="shared" si="10"/>
        <v>34</v>
      </c>
      <c r="B36" s="181" t="s">
        <v>44</v>
      </c>
      <c r="C36" s="1084">
        <v>7</v>
      </c>
      <c r="D36" s="1085" t="str">
        <f t="shared" si="0"/>
        <v>Kawabata Toshio</v>
      </c>
      <c r="E36" s="1284" t="s">
        <v>731</v>
      </c>
      <c r="F36" s="1284" t="s">
        <v>732</v>
      </c>
      <c r="G36" s="1132" t="s">
        <v>774</v>
      </c>
      <c r="H36" s="1039" t="str">
        <f>VLOOKUP(D36,'2023年間集計'!$B$4:$D$83,3,FALSE)</f>
        <v>川畑 寿夫</v>
      </c>
      <c r="I36" s="1089" t="s">
        <v>60</v>
      </c>
      <c r="J36" s="1089">
        <v>16</v>
      </c>
      <c r="K36" s="1090">
        <v>46</v>
      </c>
      <c r="L36" s="203">
        <v>57</v>
      </c>
      <c r="M36" s="176">
        <f t="shared" si="1"/>
        <v>103</v>
      </c>
      <c r="N36" s="176">
        <f t="shared" si="2"/>
        <v>87</v>
      </c>
      <c r="O36" s="205"/>
      <c r="P36" s="205"/>
      <c r="Q36" s="205"/>
      <c r="R36" s="1262"/>
      <c r="S36" s="205"/>
      <c r="T36" s="176">
        <f>IFERROR(VLOOKUP(H36,'2023年間集計'!$D$4:$BM$63,45,FALSE),"0")</f>
        <v>2</v>
      </c>
      <c r="U36" s="182">
        <v>1</v>
      </c>
      <c r="V36" s="198">
        <f t="shared" si="3"/>
        <v>3</v>
      </c>
      <c r="W36" s="1264"/>
      <c r="Y36" s="1273" t="s">
        <v>917</v>
      </c>
      <c r="Z36" s="1274"/>
      <c r="AA36" s="1273"/>
      <c r="AB36" s="1273"/>
      <c r="AC36" s="1270" t="str">
        <f t="shared" si="4"/>
        <v>川畑 寿夫</v>
      </c>
      <c r="AD36" s="57"/>
      <c r="AE36" s="35"/>
      <c r="AF36" s="35"/>
      <c r="AG36" s="35"/>
      <c r="AH36" s="35"/>
      <c r="AI36" s="35"/>
    </row>
    <row r="37" spans="1:35" ht="21" customHeight="1">
      <c r="A37" s="180">
        <f t="shared" si="10"/>
        <v>35</v>
      </c>
      <c r="B37" s="181" t="s">
        <v>44</v>
      </c>
      <c r="C37" s="1084">
        <v>5</v>
      </c>
      <c r="D37" s="1085" t="str">
        <f t="shared" si="0"/>
        <v>Minamimoto Yuki</v>
      </c>
      <c r="E37" s="1166" t="s">
        <v>340</v>
      </c>
      <c r="F37" s="1166" t="s">
        <v>341</v>
      </c>
      <c r="G37" s="1166" t="s">
        <v>342</v>
      </c>
      <c r="H37" s="1039" t="str">
        <f>VLOOKUP(D37,'2023年間集計'!$B$4:$D$83,3,FALSE)</f>
        <v>南本 祐樹</v>
      </c>
      <c r="I37" s="1089" t="s">
        <v>60</v>
      </c>
      <c r="J37" s="1090">
        <v>32</v>
      </c>
      <c r="K37" s="1205">
        <v>58</v>
      </c>
      <c r="L37" s="203">
        <v>66</v>
      </c>
      <c r="M37" s="176">
        <f t="shared" si="1"/>
        <v>124</v>
      </c>
      <c r="N37" s="206">
        <f t="shared" si="2"/>
        <v>92</v>
      </c>
      <c r="O37" s="227"/>
      <c r="P37" s="227"/>
      <c r="Q37" s="205"/>
      <c r="R37" s="205">
        <v>8</v>
      </c>
      <c r="S37" s="198"/>
      <c r="T37" s="176">
        <f>IFERROR(VLOOKUP(H37,'2023年間集計'!$D$4:$BM$63,45,FALSE),"0")</f>
        <v>2</v>
      </c>
      <c r="U37" s="186">
        <v>1</v>
      </c>
      <c r="V37" s="176">
        <f t="shared" si="3"/>
        <v>3</v>
      </c>
      <c r="W37" s="1265">
        <f>J37+1</f>
        <v>33</v>
      </c>
      <c r="Y37" s="1273" t="s">
        <v>918</v>
      </c>
      <c r="Z37" s="1274"/>
      <c r="AA37" s="1279"/>
      <c r="AB37" s="1279"/>
      <c r="AC37" s="1270" t="str">
        <f t="shared" si="4"/>
        <v>南本 祐樹</v>
      </c>
      <c r="AD37" s="57"/>
      <c r="AE37" s="35"/>
      <c r="AF37" s="35"/>
      <c r="AG37" s="35"/>
      <c r="AH37" s="35"/>
      <c r="AI37" s="35"/>
    </row>
    <row r="38" spans="1:35" ht="21" customHeight="1">
      <c r="A38" s="180">
        <f t="shared" si="10"/>
        <v>36</v>
      </c>
      <c r="B38" s="181" t="s">
        <v>44</v>
      </c>
      <c r="C38" s="1084">
        <v>6</v>
      </c>
      <c r="D38" s="1085" t="str">
        <f t="shared" si="0"/>
        <v>Kuwata Akira</v>
      </c>
      <c r="E38" s="1171" t="s">
        <v>226</v>
      </c>
      <c r="F38" s="1171" t="s">
        <v>227</v>
      </c>
      <c r="G38" s="1132" t="s">
        <v>339</v>
      </c>
      <c r="H38" s="1039" t="str">
        <f>VLOOKUP(D38,'2023年間集計'!$B$4:$D$83,3,FALSE)</f>
        <v>桑田 晃</v>
      </c>
      <c r="I38" s="1089" t="s">
        <v>180</v>
      </c>
      <c r="J38" s="1090">
        <v>20</v>
      </c>
      <c r="K38" s="1090">
        <v>58</v>
      </c>
      <c r="L38" s="203">
        <v>58</v>
      </c>
      <c r="M38" s="176">
        <f t="shared" si="1"/>
        <v>116</v>
      </c>
      <c r="N38" s="206">
        <f t="shared" si="2"/>
        <v>96</v>
      </c>
      <c r="O38" s="227"/>
      <c r="P38" s="227"/>
      <c r="Q38" s="205"/>
      <c r="R38" s="205"/>
      <c r="S38" s="1256"/>
      <c r="T38" s="176">
        <f>IFERROR(VLOOKUP(H38,'2023年間集計'!$D$4:$BM$63,45,FALSE),"0")</f>
        <v>27</v>
      </c>
      <c r="U38" s="182">
        <v>1</v>
      </c>
      <c r="V38" s="176">
        <f t="shared" si="3"/>
        <v>28</v>
      </c>
      <c r="W38" s="1265">
        <f>J38+2</f>
        <v>22</v>
      </c>
      <c r="Y38" s="1273" t="s">
        <v>919</v>
      </c>
      <c r="Z38" s="1274"/>
      <c r="AA38" s="1279"/>
      <c r="AB38" s="1279"/>
      <c r="AC38" s="1270" t="str">
        <f t="shared" si="4"/>
        <v>桑田 晃</v>
      </c>
      <c r="AD38" s="57"/>
      <c r="AE38" s="35"/>
      <c r="AF38" s="35"/>
      <c r="AG38" s="35"/>
      <c r="AH38" s="35"/>
      <c r="AI38" s="35"/>
    </row>
    <row r="39" spans="1:35" ht="21" customHeight="1">
      <c r="A39" s="180">
        <f t="shared" si="10"/>
        <v>37</v>
      </c>
      <c r="B39" s="181" t="s">
        <v>44</v>
      </c>
      <c r="C39" s="1084">
        <v>1</v>
      </c>
      <c r="D39" s="1085" t="str">
        <f t="shared" ref="D39:D41" si="11">E39&amp;" "&amp;F39</f>
        <v>Wada Toru</v>
      </c>
      <c r="E39" s="1287" t="s">
        <v>783</v>
      </c>
      <c r="F39" s="1284" t="s">
        <v>163</v>
      </c>
      <c r="G39" s="1207" t="s">
        <v>784</v>
      </c>
      <c r="H39" s="1039" t="str">
        <f>VLOOKUP(D39,'2023年間集計'!$B$4:$D$83,3,FALSE)</f>
        <v>和田 徹</v>
      </c>
      <c r="I39" s="1089" t="s">
        <v>60</v>
      </c>
      <c r="J39" s="1090" t="s">
        <v>179</v>
      </c>
      <c r="K39" s="1205">
        <v>47</v>
      </c>
      <c r="L39" s="203">
        <v>49</v>
      </c>
      <c r="M39" s="176">
        <f t="shared" ref="M39:M41" si="12">K39+L39</f>
        <v>96</v>
      </c>
      <c r="N39" s="1062"/>
      <c r="O39" s="205"/>
      <c r="P39" s="205"/>
      <c r="Q39" s="205"/>
      <c r="R39" s="205"/>
      <c r="S39" s="205"/>
      <c r="T39" s="176">
        <f>IFERROR(VLOOKUP(H39,'2023年間集計'!$D$4:$BM$63,45,FALSE),"0")</f>
        <v>1</v>
      </c>
      <c r="U39" s="186">
        <v>1</v>
      </c>
      <c r="V39" s="198">
        <f t="shared" si="3"/>
        <v>2</v>
      </c>
      <c r="Y39" s="1273" t="s">
        <v>920</v>
      </c>
      <c r="Z39" s="1274"/>
      <c r="AA39" s="1270"/>
      <c r="AB39" s="1279"/>
      <c r="AC39" s="1270" t="str">
        <f t="shared" si="4"/>
        <v>和田 徹</v>
      </c>
      <c r="AD39" s="57"/>
      <c r="AE39" s="943"/>
      <c r="AF39" s="35"/>
      <c r="AG39" s="35"/>
      <c r="AH39" s="35"/>
      <c r="AI39" s="35"/>
    </row>
    <row r="40" spans="1:35" ht="21" customHeight="1">
      <c r="A40" s="180">
        <f t="shared" si="10"/>
        <v>38</v>
      </c>
      <c r="B40" s="181" t="s">
        <v>44</v>
      </c>
      <c r="C40" s="1084">
        <v>3</v>
      </c>
      <c r="D40" s="1085" t="str">
        <f t="shared" si="11"/>
        <v>Bogo Yasuo</v>
      </c>
      <c r="E40" s="1286" t="s">
        <v>777</v>
      </c>
      <c r="F40" s="1286" t="s">
        <v>778</v>
      </c>
      <c r="G40" s="1208" t="s">
        <v>766</v>
      </c>
      <c r="H40" s="1039" t="str">
        <f>VLOOKUP(D40,'2023年間集計'!$B$4:$D$83,3,FALSE)</f>
        <v>防護 康雄</v>
      </c>
      <c r="I40" s="1135" t="s">
        <v>60</v>
      </c>
      <c r="J40" s="1090" t="s">
        <v>179</v>
      </c>
      <c r="K40" s="1205">
        <v>59</v>
      </c>
      <c r="L40" s="193">
        <v>66</v>
      </c>
      <c r="M40" s="176">
        <f t="shared" si="12"/>
        <v>125</v>
      </c>
      <c r="N40" s="1062"/>
      <c r="O40" s="194"/>
      <c r="P40" s="194"/>
      <c r="Q40" s="194"/>
      <c r="R40" s="194"/>
      <c r="S40" s="194"/>
      <c r="T40" s="176">
        <f>IFERROR(VLOOKUP(H40,'2023年間集計'!$D$4:$BM$63,45,FALSE),"0")</f>
        <v>1</v>
      </c>
      <c r="U40" s="186">
        <v>1</v>
      </c>
      <c r="V40" s="176">
        <f t="shared" si="3"/>
        <v>2</v>
      </c>
      <c r="Y40" s="1273"/>
      <c r="Z40" s="1274"/>
      <c r="AA40" s="1280"/>
      <c r="AB40" s="1279"/>
      <c r="AC40" s="1270"/>
      <c r="AD40" s="57"/>
      <c r="AE40" s="943"/>
      <c r="AF40" s="35"/>
      <c r="AG40" s="35"/>
      <c r="AH40" s="35"/>
      <c r="AI40" s="35"/>
    </row>
    <row r="41" spans="1:35" ht="21" customHeight="1">
      <c r="A41" s="180">
        <f t="shared" si="10"/>
        <v>39</v>
      </c>
      <c r="B41" s="181" t="s">
        <v>44</v>
      </c>
      <c r="C41" s="1084">
        <v>10</v>
      </c>
      <c r="D41" s="1085" t="str">
        <f t="shared" si="11"/>
        <v>Nomura Hiroyuki</v>
      </c>
      <c r="E41" s="1286" t="s">
        <v>149</v>
      </c>
      <c r="F41" s="1286" t="s">
        <v>366</v>
      </c>
      <c r="G41" s="1208" t="s">
        <v>367</v>
      </c>
      <c r="H41" s="1039" t="str">
        <f>VLOOKUP(D41,'2023年間集計'!$B$4:$D$83,3,FALSE)</f>
        <v>野村 洋之</v>
      </c>
      <c r="I41" s="1135" t="s">
        <v>60</v>
      </c>
      <c r="J41" s="1135" t="s">
        <v>179</v>
      </c>
      <c r="K41" s="1205">
        <v>53</v>
      </c>
      <c r="L41" s="193">
        <v>56</v>
      </c>
      <c r="M41" s="176">
        <f t="shared" si="12"/>
        <v>109</v>
      </c>
      <c r="N41" s="1062"/>
      <c r="O41" s="194"/>
      <c r="P41" s="194">
        <v>8</v>
      </c>
      <c r="Q41" s="194"/>
      <c r="R41" s="194"/>
      <c r="S41" s="194"/>
      <c r="T41" s="176">
        <f>IFERROR(VLOOKUP(H41,'2023年間集計'!$D$4:$BM$63,45,FALSE),"0")</f>
        <v>1</v>
      </c>
      <c r="U41" s="186">
        <v>1</v>
      </c>
      <c r="V41" s="176">
        <f t="shared" si="3"/>
        <v>2</v>
      </c>
      <c r="W41" s="202"/>
      <c r="Y41" s="1273"/>
      <c r="Z41" s="1274"/>
      <c r="AA41" s="1279"/>
      <c r="AB41" s="1279"/>
      <c r="AC41" s="1270"/>
      <c r="AD41" s="57"/>
      <c r="AE41" s="35"/>
      <c r="AF41" s="35"/>
      <c r="AG41" s="35"/>
      <c r="AH41" s="35"/>
      <c r="AI41" s="35"/>
    </row>
    <row r="42" spans="1:35" ht="21" customHeight="1">
      <c r="A42" s="231"/>
      <c r="B42" s="232"/>
      <c r="C42" s="232"/>
      <c r="D42" s="233"/>
      <c r="E42" s="1216"/>
      <c r="F42" s="1216"/>
      <c r="G42" s="1216"/>
      <c r="H42" s="1039"/>
      <c r="I42" s="234"/>
      <c r="J42" s="235"/>
      <c r="K42" s="234"/>
      <c r="L42" s="234"/>
      <c r="M42" s="235"/>
      <c r="N42" s="1217"/>
      <c r="O42" s="235"/>
      <c r="P42" s="235"/>
      <c r="Q42" s="233"/>
      <c r="R42" s="235"/>
      <c r="S42" s="1217"/>
      <c r="T42" s="235"/>
      <c r="U42" s="236"/>
      <c r="V42" s="235"/>
      <c r="Y42" s="1273" t="s">
        <v>921</v>
      </c>
      <c r="Z42" s="1274"/>
      <c r="AA42" s="1270" t="s">
        <v>922</v>
      </c>
      <c r="AB42" s="1279"/>
      <c r="AC42" s="1270" t="s">
        <v>923</v>
      </c>
      <c r="AD42" s="57"/>
      <c r="AE42" s="35"/>
      <c r="AF42" s="35"/>
      <c r="AG42" s="35"/>
      <c r="AH42" s="35"/>
      <c r="AI42" s="35"/>
    </row>
    <row r="43" spans="1:35" ht="21" customHeight="1">
      <c r="A43" s="12"/>
      <c r="B43" s="181" t="s">
        <v>230</v>
      </c>
      <c r="C43" s="1084">
        <v>2</v>
      </c>
      <c r="D43" s="1085" t="str">
        <f t="shared" ref="D43:D45" si="13">E43&amp;" "&amp;F43</f>
        <v xml:space="preserve">Ebihara Tsuyoshi </v>
      </c>
      <c r="E43" s="1286" t="s">
        <v>823</v>
      </c>
      <c r="F43" s="1286" t="s">
        <v>824</v>
      </c>
      <c r="G43" s="1152" t="s">
        <v>339</v>
      </c>
      <c r="H43" s="1039" t="str">
        <f>VLOOKUP(D43,'2023年間集計'!$B$4:$D$83,3,FALSE)</f>
        <v>海老原 強</v>
      </c>
      <c r="I43" s="1135" t="s">
        <v>60</v>
      </c>
      <c r="J43" s="176" t="s">
        <v>235</v>
      </c>
      <c r="K43" s="197">
        <v>40</v>
      </c>
      <c r="L43" s="197">
        <v>57</v>
      </c>
      <c r="M43" s="176">
        <f>K43+L43</f>
        <v>97</v>
      </c>
      <c r="N43" s="1063"/>
      <c r="O43" s="1062"/>
      <c r="P43" s="1062"/>
      <c r="Q43" s="1218"/>
      <c r="R43" s="942"/>
      <c r="S43" s="942"/>
      <c r="T43" s="176"/>
      <c r="U43" s="198"/>
      <c r="V43" s="198"/>
      <c r="W43" s="202"/>
      <c r="Y43" s="1273" t="s">
        <v>921</v>
      </c>
      <c r="Z43" s="1274"/>
      <c r="AA43" s="1280" t="s">
        <v>924</v>
      </c>
      <c r="AB43" s="1279"/>
      <c r="AC43" s="1270" t="s">
        <v>925</v>
      </c>
      <c r="AD43" s="57"/>
      <c r="AE43" s="35"/>
      <c r="AF43" s="35"/>
      <c r="AG43" s="35"/>
      <c r="AH43" s="35"/>
      <c r="AI43" s="35"/>
    </row>
    <row r="44" spans="1:35" ht="21" customHeight="1">
      <c r="A44" s="12"/>
      <c r="B44" s="207" t="s">
        <v>230</v>
      </c>
      <c r="C44" s="1084">
        <v>4</v>
      </c>
      <c r="D44" s="1085" t="str">
        <f t="shared" si="13"/>
        <v>Yuzawa Miki</v>
      </c>
      <c r="E44" s="1286" t="s">
        <v>162</v>
      </c>
      <c r="F44" s="1286" t="s">
        <v>773</v>
      </c>
      <c r="G44" s="1152" t="s">
        <v>339</v>
      </c>
      <c r="H44" s="1039" t="str">
        <f>VLOOKUP(D44,'2023年間集計'!$B$4:$D$83,3,FALSE)</f>
        <v>湯澤 美紀</v>
      </c>
      <c r="I44" s="1089" t="s">
        <v>63</v>
      </c>
      <c r="J44" s="176" t="s">
        <v>235</v>
      </c>
      <c r="K44" s="208">
        <v>55</v>
      </c>
      <c r="L44" s="208">
        <v>61</v>
      </c>
      <c r="M44" s="209">
        <f>K44+L44</f>
        <v>116</v>
      </c>
      <c r="N44" s="1220"/>
      <c r="O44" s="1220"/>
      <c r="P44" s="1220"/>
      <c r="Q44" s="1215"/>
      <c r="R44" s="209"/>
      <c r="S44" s="209"/>
      <c r="T44" s="209">
        <v>1</v>
      </c>
      <c r="U44" s="198">
        <v>1</v>
      </c>
      <c r="V44" s="176">
        <f t="shared" ref="V44" si="14">U44+T44</f>
        <v>2</v>
      </c>
      <c r="Y44" s="1273"/>
      <c r="Z44" s="1274"/>
      <c r="AA44" s="1279"/>
      <c r="AB44" s="1279"/>
      <c r="AC44" s="1270"/>
      <c r="AD44" s="711"/>
      <c r="AE44" s="35"/>
      <c r="AF44" s="35"/>
      <c r="AG44" s="35"/>
      <c r="AH44" s="35"/>
      <c r="AI44" s="35"/>
    </row>
    <row r="45" spans="1:35" ht="21" customHeight="1">
      <c r="A45" s="12"/>
      <c r="B45" s="181" t="s">
        <v>230</v>
      </c>
      <c r="C45" s="1084">
        <v>5</v>
      </c>
      <c r="D45" s="1085" t="str">
        <f t="shared" si="13"/>
        <v>Buzan Kaori</v>
      </c>
      <c r="E45" s="1287" t="s">
        <v>825</v>
      </c>
      <c r="F45" s="1284" t="s">
        <v>826</v>
      </c>
      <c r="G45" s="1152" t="s">
        <v>339</v>
      </c>
      <c r="H45" s="1039" t="str">
        <f>VLOOKUP(D45,'2023年間集計'!$B$4:$D$83,3,FALSE)</f>
        <v>ブザン 加乙梨</v>
      </c>
      <c r="I45" s="1089" t="s">
        <v>63</v>
      </c>
      <c r="J45" s="176" t="s">
        <v>235</v>
      </c>
      <c r="K45" s="183">
        <v>58</v>
      </c>
      <c r="L45" s="183">
        <v>58</v>
      </c>
      <c r="M45" s="191">
        <f>K45+L45</f>
        <v>116</v>
      </c>
      <c r="N45" s="1062"/>
      <c r="O45" s="1063"/>
      <c r="P45" s="1063"/>
      <c r="Q45" s="196"/>
      <c r="R45" s="198"/>
      <c r="S45" s="198"/>
      <c r="T45" s="198"/>
      <c r="U45" s="198"/>
      <c r="V45" s="198"/>
      <c r="Y45" s="1273"/>
      <c r="Z45" s="1274"/>
      <c r="AA45" s="1279"/>
      <c r="AB45" s="1279"/>
      <c r="AC45" s="1270"/>
      <c r="AD45" s="711"/>
      <c r="AE45" s="35"/>
      <c r="AF45" s="35"/>
      <c r="AG45" s="35"/>
      <c r="AH45" s="35"/>
      <c r="AI45" s="35"/>
    </row>
    <row r="46" spans="1:35" s="8" customFormat="1" ht="21" customHeight="1">
      <c r="A46" s="10"/>
      <c r="B46" s="12"/>
      <c r="C46" s="17"/>
      <c r="D46" s="10"/>
      <c r="G46" s="10"/>
      <c r="H46" s="10"/>
      <c r="I46" s="172"/>
      <c r="J46" s="3"/>
      <c r="K46" s="3"/>
      <c r="L46" s="3"/>
      <c r="Q46" s="10"/>
      <c r="Y46" s="1273"/>
      <c r="Z46" s="1274"/>
      <c r="AA46" s="1279"/>
      <c r="AB46" s="1279"/>
      <c r="AC46" s="1270"/>
      <c r="AD46" s="711"/>
      <c r="AE46" s="35"/>
      <c r="AF46" s="35"/>
      <c r="AG46" s="35"/>
      <c r="AH46" s="35"/>
      <c r="AI46" s="35"/>
    </row>
    <row r="47" spans="1:35" s="8" customFormat="1" ht="21" customHeight="1">
      <c r="A47" s="10"/>
      <c r="B47" s="12"/>
      <c r="C47" s="17"/>
      <c r="D47" s="10"/>
      <c r="G47" s="10"/>
      <c r="H47" s="10"/>
      <c r="I47" s="172"/>
      <c r="J47" s="3"/>
      <c r="K47" s="3"/>
      <c r="L47" s="3"/>
      <c r="Q47" s="10"/>
      <c r="Y47" s="1273" t="s">
        <v>926</v>
      </c>
      <c r="Z47" s="1274">
        <v>20</v>
      </c>
      <c r="AA47" s="1273"/>
      <c r="AB47" s="1273"/>
      <c r="AC47" s="1270" t="s">
        <v>927</v>
      </c>
      <c r="AD47" s="711"/>
      <c r="AE47" s="35"/>
      <c r="AF47" s="35"/>
      <c r="AG47" s="35"/>
      <c r="AH47" s="35"/>
      <c r="AI47" s="35"/>
    </row>
    <row r="48" spans="1:35" s="8" customFormat="1" ht="21" customHeight="1">
      <c r="A48" s="10"/>
      <c r="B48" s="12"/>
      <c r="C48" s="17"/>
      <c r="D48" s="10"/>
      <c r="G48" s="10"/>
      <c r="H48" s="10"/>
      <c r="I48" s="172"/>
      <c r="J48" s="3"/>
      <c r="K48" s="3"/>
      <c r="L48" s="3"/>
      <c r="Q48" s="10"/>
      <c r="Y48" s="1273" t="s">
        <v>928</v>
      </c>
      <c r="Z48" s="1274">
        <v>20</v>
      </c>
      <c r="AA48" s="1279"/>
      <c r="AB48" s="1279"/>
      <c r="AC48" s="1281" t="s">
        <v>929</v>
      </c>
      <c r="AD48" s="953"/>
      <c r="AE48" s="949">
        <v>44</v>
      </c>
      <c r="AF48" s="949">
        <v>39</v>
      </c>
      <c r="AG48" s="949">
        <v>83</v>
      </c>
      <c r="AH48" s="35"/>
      <c r="AI48" s="35"/>
    </row>
    <row r="49" spans="1:35" s="8" customFormat="1" ht="21" customHeight="1">
      <c r="A49" s="10"/>
      <c r="B49" s="12"/>
      <c r="C49" s="17"/>
      <c r="D49" s="10"/>
      <c r="G49" s="10"/>
      <c r="H49" s="10"/>
      <c r="I49" s="172"/>
      <c r="J49" s="3"/>
      <c r="K49" s="3"/>
      <c r="L49" s="3"/>
      <c r="Q49" s="10"/>
      <c r="Y49" s="1273" t="s">
        <v>930</v>
      </c>
      <c r="Z49" s="1273"/>
      <c r="AA49" s="1273" t="s">
        <v>931</v>
      </c>
      <c r="AB49" s="1273" t="s">
        <v>211</v>
      </c>
      <c r="AC49" s="954" t="s">
        <v>847</v>
      </c>
      <c r="AD49" s="954"/>
      <c r="AE49" s="10"/>
      <c r="AF49" s="10"/>
      <c r="AG49" s="10"/>
      <c r="AH49" s="35"/>
      <c r="AI49" s="35"/>
    </row>
    <row r="50" spans="1:35" s="8" customFormat="1" ht="21" customHeight="1">
      <c r="A50" s="10"/>
      <c r="B50" s="10"/>
      <c r="C50" s="17"/>
      <c r="D50" s="10"/>
      <c r="E50" s="10"/>
      <c r="F50" s="10"/>
      <c r="G50" s="10"/>
      <c r="H50" s="10"/>
      <c r="K50" s="3"/>
      <c r="L50" s="3"/>
      <c r="Q50" s="10"/>
      <c r="Y50" s="1107"/>
      <c r="Z50" s="1107"/>
      <c r="AA50" s="1107"/>
      <c r="AB50" s="1107"/>
      <c r="AC50" s="1107"/>
      <c r="AD50" s="10"/>
      <c r="AE50" s="10"/>
      <c r="AF50" s="10"/>
      <c r="AG50" s="10"/>
      <c r="AH50" s="10"/>
      <c r="AI50" s="10"/>
    </row>
    <row r="51" spans="1:35" s="8" customFormat="1" ht="21" customHeight="1">
      <c r="A51" s="10"/>
      <c r="B51" s="12"/>
      <c r="C51" s="17"/>
      <c r="D51" s="10"/>
      <c r="E51" s="10"/>
      <c r="F51" s="10"/>
      <c r="G51" s="10"/>
      <c r="H51" s="10"/>
      <c r="I51" s="171"/>
      <c r="J51" s="3"/>
      <c r="K51" s="7"/>
      <c r="L51" s="3"/>
      <c r="Q51" s="10"/>
      <c r="Y51" s="1275" t="s">
        <v>932</v>
      </c>
      <c r="Z51" s="1272">
        <v>5</v>
      </c>
      <c r="AA51" s="1275"/>
      <c r="AB51" s="1275" t="s">
        <v>933</v>
      </c>
      <c r="AC51" s="955"/>
      <c r="AD51" s="711"/>
      <c r="AE51" s="10"/>
      <c r="AF51" s="10"/>
      <c r="AG51" s="10"/>
      <c r="AH51" s="10"/>
      <c r="AI51" s="10"/>
    </row>
    <row r="52" spans="1:35" s="8" customFormat="1" ht="21" customHeight="1">
      <c r="A52" s="10"/>
      <c r="B52" s="10"/>
      <c r="C52" s="17"/>
      <c r="D52" s="10"/>
      <c r="E52" s="10"/>
      <c r="F52" s="10"/>
      <c r="G52" s="10"/>
      <c r="H52" s="10"/>
      <c r="K52" s="3"/>
      <c r="L52" s="3"/>
      <c r="Q52" s="10"/>
      <c r="Y52" s="1275" t="s">
        <v>934</v>
      </c>
      <c r="Z52" s="1282"/>
      <c r="AA52" s="1275" t="s">
        <v>935</v>
      </c>
      <c r="AB52" s="1275" t="s">
        <v>933</v>
      </c>
      <c r="AC52" s="1280" t="s">
        <v>936</v>
      </c>
      <c r="AD52" s="714"/>
      <c r="AE52" s="10"/>
      <c r="AF52" s="10"/>
      <c r="AG52" s="10"/>
      <c r="AH52" s="10"/>
      <c r="AI52" s="10"/>
    </row>
    <row r="53" spans="1:35" s="8" customFormat="1" ht="21" customHeight="1">
      <c r="A53" s="10"/>
      <c r="B53" s="10"/>
      <c r="C53" s="17"/>
      <c r="D53" s="10"/>
      <c r="E53" s="10"/>
      <c r="F53" s="10"/>
      <c r="G53" s="10"/>
      <c r="H53" s="10"/>
      <c r="I53" s="3"/>
      <c r="J53" s="3"/>
      <c r="K53" s="3"/>
      <c r="L53" s="3"/>
      <c r="Q53" s="10"/>
      <c r="Y53" s="1107"/>
      <c r="Z53" s="1107"/>
      <c r="AA53" s="1107"/>
      <c r="AB53" s="1107"/>
      <c r="AC53" s="1283"/>
      <c r="AD53" s="690"/>
      <c r="AE53" s="10"/>
      <c r="AF53" s="10"/>
      <c r="AG53" s="10"/>
      <c r="AH53" s="10"/>
      <c r="AI53" s="10"/>
    </row>
    <row r="54" spans="1:35" s="8" customFormat="1" ht="21" customHeight="1">
      <c r="A54" s="10"/>
      <c r="B54" s="10"/>
      <c r="C54" s="17"/>
      <c r="D54" s="10"/>
      <c r="E54" s="10"/>
      <c r="F54" s="10"/>
      <c r="G54" s="10"/>
      <c r="H54" s="10"/>
      <c r="K54" s="3"/>
      <c r="L54" s="3"/>
      <c r="Q54" s="10"/>
      <c r="Y54" s="1107"/>
      <c r="Z54" s="1107"/>
      <c r="AA54" s="1107"/>
      <c r="AB54" s="1107"/>
      <c r="AC54" s="1283"/>
      <c r="AD54" s="10"/>
      <c r="AE54" s="10"/>
      <c r="AF54" s="10"/>
      <c r="AG54" s="10"/>
      <c r="AH54" s="10"/>
      <c r="AI54" s="10"/>
    </row>
    <row r="55" spans="1:35" s="8" customFormat="1" ht="21" customHeight="1">
      <c r="A55" s="10"/>
      <c r="B55" s="10"/>
      <c r="C55" s="17"/>
      <c r="D55" s="10"/>
      <c r="E55" s="10"/>
      <c r="F55" s="10"/>
      <c r="G55" s="10"/>
      <c r="H55" s="10"/>
      <c r="K55" s="3"/>
      <c r="L55" s="3"/>
      <c r="Q55" s="10"/>
      <c r="Y55" s="1107"/>
      <c r="Z55" s="1107"/>
      <c r="AA55" s="1107"/>
      <c r="AB55" s="1107"/>
      <c r="AC55" s="1283"/>
      <c r="AD55" s="10"/>
      <c r="AE55" s="10"/>
      <c r="AF55" s="10"/>
      <c r="AG55" s="10"/>
      <c r="AH55" s="10"/>
      <c r="AI55" s="10"/>
    </row>
    <row r="56" spans="1:35" s="8" customFormat="1" ht="21" customHeight="1">
      <c r="A56" s="10"/>
      <c r="B56" s="10"/>
      <c r="C56" s="17"/>
      <c r="D56" s="10"/>
      <c r="E56" s="10"/>
      <c r="F56" s="10"/>
      <c r="G56" s="10"/>
      <c r="H56" s="10"/>
      <c r="L56" s="20"/>
      <c r="M56" s="10"/>
      <c r="N56" s="10"/>
      <c r="Q56" s="10"/>
      <c r="R56" s="9"/>
      <c r="Y56" s="1107"/>
      <c r="Z56" s="1107"/>
      <c r="AA56" s="1107"/>
      <c r="AB56" s="1107"/>
      <c r="AC56" s="1107"/>
      <c r="AD56" s="10"/>
      <c r="AE56" s="10"/>
      <c r="AF56" s="10"/>
      <c r="AG56" s="10"/>
      <c r="AH56" s="10"/>
      <c r="AI56" s="10"/>
    </row>
    <row r="57" spans="1:35" s="8" customFormat="1" ht="21" customHeight="1">
      <c r="A57" s="10"/>
      <c r="B57" s="10"/>
      <c r="C57" s="17"/>
      <c r="D57" s="10"/>
      <c r="E57" s="10"/>
      <c r="F57" s="10"/>
      <c r="G57" s="10"/>
      <c r="H57" s="10"/>
      <c r="L57" s="20"/>
      <c r="M57" s="10"/>
      <c r="N57" s="10"/>
      <c r="Q57" s="10"/>
      <c r="R57" s="9"/>
      <c r="Y57" s="1107"/>
      <c r="Z57" s="1107"/>
      <c r="AA57" s="1107"/>
      <c r="AB57" s="1107"/>
      <c r="AC57" s="1107"/>
      <c r="AD57" s="10"/>
      <c r="AE57" s="10"/>
      <c r="AF57" s="10"/>
      <c r="AG57" s="10"/>
      <c r="AH57" s="10"/>
      <c r="AI57" s="10"/>
    </row>
    <row r="58" spans="1:35" s="8" customFormat="1">
      <c r="A58" s="10"/>
      <c r="B58" s="10"/>
      <c r="C58" s="17"/>
      <c r="D58" s="10"/>
      <c r="E58" s="10"/>
      <c r="F58" s="10"/>
      <c r="G58" s="10"/>
      <c r="H58" s="10"/>
      <c r="L58" s="20"/>
      <c r="M58" s="10"/>
      <c r="N58" s="10"/>
      <c r="Q58" s="10"/>
      <c r="R58" s="9"/>
      <c r="Y58" s="1107"/>
      <c r="Z58" s="1107"/>
      <c r="AA58" s="1107"/>
      <c r="AB58" s="1107"/>
      <c r="AC58" s="1107"/>
      <c r="AD58" s="10"/>
      <c r="AE58" s="10"/>
      <c r="AF58" s="10"/>
      <c r="AG58" s="10"/>
      <c r="AH58" s="10"/>
      <c r="AI58" s="10"/>
    </row>
    <row r="59" spans="1:35" s="8" customFormat="1">
      <c r="A59" s="10"/>
      <c r="B59" s="10"/>
      <c r="C59" s="17"/>
      <c r="D59" s="10"/>
      <c r="E59" s="10"/>
      <c r="F59" s="10"/>
      <c r="G59" s="10"/>
      <c r="H59" s="10"/>
      <c r="L59" s="20"/>
      <c r="M59" s="10"/>
      <c r="N59" s="10"/>
      <c r="Q59" s="10"/>
      <c r="R59" s="9"/>
      <c r="Y59" s="10"/>
      <c r="Z59" s="10"/>
      <c r="AA59" s="10"/>
      <c r="AB59" s="10"/>
      <c r="AC59" s="10"/>
      <c r="AD59" s="10"/>
      <c r="AE59" s="10"/>
      <c r="AF59" s="10"/>
      <c r="AG59" s="10"/>
      <c r="AH59" s="10"/>
      <c r="AI59" s="10"/>
    </row>
    <row r="60" spans="1:35" s="8" customFormat="1">
      <c r="A60" s="10"/>
      <c r="B60" s="10"/>
      <c r="C60" s="17"/>
      <c r="D60" s="10"/>
      <c r="E60" s="10"/>
      <c r="F60" s="10"/>
      <c r="G60" s="10"/>
      <c r="H60" s="10"/>
      <c r="L60" s="20"/>
      <c r="M60" s="10"/>
      <c r="N60" s="10"/>
      <c r="Q60" s="10"/>
      <c r="R60" s="9"/>
      <c r="Y60" s="10"/>
      <c r="Z60" s="10"/>
      <c r="AA60" s="10"/>
      <c r="AB60" s="10"/>
      <c r="AC60" s="10"/>
      <c r="AD60" s="10"/>
      <c r="AE60" s="10"/>
      <c r="AF60" s="10"/>
      <c r="AG60" s="10"/>
      <c r="AH60" s="10"/>
      <c r="AI60" s="10"/>
    </row>
    <row r="61" spans="1:35" s="8" customFormat="1">
      <c r="A61" s="10"/>
      <c r="B61" s="10"/>
      <c r="C61" s="17"/>
      <c r="D61" s="10"/>
      <c r="E61" s="10"/>
      <c r="F61" s="10"/>
      <c r="G61" s="10"/>
      <c r="H61" s="10"/>
      <c r="L61" s="20"/>
      <c r="M61" s="10"/>
      <c r="N61" s="10"/>
      <c r="Q61" s="10"/>
      <c r="R61" s="9"/>
      <c r="Y61" s="10"/>
      <c r="Z61" s="10"/>
      <c r="AA61" s="10"/>
      <c r="AB61" s="10"/>
      <c r="AC61" s="10"/>
      <c r="AD61" s="10"/>
      <c r="AE61" s="10"/>
      <c r="AF61" s="10"/>
      <c r="AG61" s="10"/>
      <c r="AH61" s="10"/>
      <c r="AI61" s="10"/>
    </row>
    <row r="62" spans="1:35" s="8" customFormat="1">
      <c r="A62" s="10"/>
      <c r="B62" s="10"/>
      <c r="C62" s="17"/>
      <c r="D62" s="10"/>
      <c r="E62" s="10"/>
      <c r="F62" s="10"/>
      <c r="G62" s="10"/>
      <c r="H62" s="10"/>
      <c r="L62" s="20"/>
      <c r="M62" s="10"/>
      <c r="N62" s="10"/>
      <c r="Q62" s="10"/>
      <c r="R62" s="9"/>
      <c r="Y62" s="10"/>
      <c r="Z62" s="10"/>
      <c r="AA62" s="10"/>
      <c r="AB62" s="10"/>
      <c r="AC62" s="10"/>
      <c r="AD62" s="10"/>
      <c r="AE62" s="10"/>
      <c r="AF62" s="10"/>
      <c r="AG62" s="10"/>
      <c r="AH62" s="10"/>
      <c r="AI62" s="10"/>
    </row>
    <row r="63" spans="1:35" s="8" customFormat="1">
      <c r="A63" s="10"/>
      <c r="B63" s="10"/>
      <c r="C63" s="17"/>
      <c r="D63" s="10"/>
      <c r="E63" s="10"/>
      <c r="F63" s="10"/>
      <c r="G63" s="10"/>
      <c r="H63" s="10"/>
      <c r="L63" s="20"/>
      <c r="M63" s="10"/>
      <c r="N63" s="10"/>
      <c r="Q63" s="10"/>
      <c r="R63" s="9"/>
      <c r="Y63" s="10"/>
      <c r="Z63" s="10"/>
      <c r="AA63" s="10"/>
      <c r="AB63" s="10"/>
      <c r="AC63" s="10"/>
      <c r="AD63" s="10"/>
      <c r="AE63" s="10"/>
      <c r="AF63" s="10"/>
      <c r="AG63" s="10"/>
      <c r="AH63" s="10"/>
      <c r="AI63" s="10"/>
    </row>
    <row r="64" spans="1:35" s="8" customFormat="1">
      <c r="A64" s="10"/>
      <c r="B64" s="10"/>
      <c r="C64" s="17"/>
      <c r="D64" s="10"/>
      <c r="E64" s="10"/>
      <c r="F64" s="10"/>
      <c r="G64" s="10"/>
      <c r="H64" s="10"/>
      <c r="L64" s="20"/>
      <c r="M64" s="10"/>
      <c r="N64" s="10"/>
      <c r="Q64" s="10"/>
      <c r="R64" s="9"/>
      <c r="Y64" s="10"/>
      <c r="Z64" s="10"/>
      <c r="AA64" s="10"/>
      <c r="AB64" s="10"/>
      <c r="AC64" s="10"/>
      <c r="AD64" s="10"/>
      <c r="AE64" s="10"/>
      <c r="AF64" s="10"/>
      <c r="AG64" s="10"/>
      <c r="AH64" s="10"/>
      <c r="AI64" s="10"/>
    </row>
    <row r="65" spans="1:35" s="8" customFormat="1">
      <c r="A65" s="10"/>
      <c r="B65" s="10"/>
      <c r="C65" s="17"/>
      <c r="D65" s="10"/>
      <c r="E65" s="10"/>
      <c r="F65" s="10"/>
      <c r="G65" s="10"/>
      <c r="H65" s="10"/>
      <c r="L65" s="20"/>
      <c r="M65" s="10"/>
      <c r="N65" s="10"/>
      <c r="Q65" s="10"/>
      <c r="R65" s="9"/>
      <c r="Y65" s="10"/>
      <c r="Z65" s="10"/>
      <c r="AA65" s="10"/>
      <c r="AB65" s="10"/>
      <c r="AC65" s="10"/>
      <c r="AD65" s="10"/>
      <c r="AE65" s="10"/>
      <c r="AF65" s="10"/>
      <c r="AG65" s="10"/>
      <c r="AH65" s="10"/>
      <c r="AI65" s="10"/>
    </row>
    <row r="66" spans="1:35" s="8" customFormat="1">
      <c r="A66" s="10"/>
      <c r="B66" s="10"/>
      <c r="C66" s="17"/>
      <c r="D66" s="10"/>
      <c r="E66" s="10"/>
      <c r="F66" s="10"/>
      <c r="G66" s="10"/>
      <c r="H66" s="10"/>
      <c r="L66" s="20"/>
      <c r="M66" s="10"/>
      <c r="N66" s="10"/>
      <c r="Q66" s="10"/>
      <c r="R66" s="9"/>
      <c r="Y66" s="10"/>
      <c r="Z66" s="10"/>
      <c r="AA66" s="10"/>
      <c r="AB66" s="10"/>
      <c r="AC66" s="10"/>
      <c r="AD66" s="10"/>
      <c r="AE66" s="10"/>
      <c r="AF66" s="10"/>
      <c r="AG66" s="10"/>
      <c r="AH66" s="10"/>
      <c r="AI66" s="10"/>
    </row>
    <row r="67" spans="1:35" s="8" customFormat="1">
      <c r="A67" s="10"/>
      <c r="B67" s="10"/>
      <c r="C67" s="17"/>
      <c r="D67" s="10"/>
      <c r="E67" s="10"/>
      <c r="F67" s="10"/>
      <c r="G67" s="10"/>
      <c r="H67" s="10"/>
      <c r="L67" s="20"/>
      <c r="M67" s="10"/>
      <c r="N67" s="10"/>
      <c r="Q67" s="10"/>
      <c r="R67" s="9"/>
      <c r="Y67" s="10"/>
      <c r="Z67" s="10"/>
      <c r="AA67" s="10"/>
      <c r="AB67" s="10"/>
      <c r="AC67" s="10"/>
      <c r="AD67" s="10"/>
      <c r="AE67" s="10"/>
      <c r="AF67" s="10"/>
      <c r="AG67" s="10"/>
      <c r="AH67" s="10"/>
      <c r="AI67" s="10"/>
    </row>
    <row r="68" spans="1:35" s="8" customFormat="1">
      <c r="A68" s="10"/>
      <c r="B68" s="10"/>
      <c r="C68" s="17"/>
      <c r="D68" s="10"/>
      <c r="E68" s="10"/>
      <c r="F68" s="10"/>
      <c r="G68" s="10"/>
      <c r="H68" s="10"/>
      <c r="L68" s="20"/>
      <c r="M68" s="10"/>
      <c r="N68" s="10"/>
      <c r="Q68" s="10"/>
      <c r="R68" s="9"/>
      <c r="Y68" s="10"/>
      <c r="Z68" s="10"/>
      <c r="AA68" s="10"/>
      <c r="AB68" s="10"/>
      <c r="AC68" s="10"/>
      <c r="AD68" s="10"/>
      <c r="AE68" s="10"/>
      <c r="AF68" s="10"/>
      <c r="AG68" s="10"/>
      <c r="AH68" s="10"/>
      <c r="AI68" s="10"/>
    </row>
    <row r="69" spans="1:35" s="8" customFormat="1">
      <c r="A69" s="10"/>
      <c r="B69" s="10"/>
      <c r="C69" s="17"/>
      <c r="D69" s="10"/>
      <c r="E69" s="10"/>
      <c r="F69" s="10"/>
      <c r="G69" s="10"/>
      <c r="H69" s="10"/>
      <c r="L69" s="20"/>
      <c r="M69" s="10"/>
      <c r="N69" s="10"/>
      <c r="Q69" s="10"/>
      <c r="R69" s="9"/>
      <c r="Y69" s="10"/>
      <c r="Z69" s="10"/>
      <c r="AA69" s="10"/>
      <c r="AB69" s="10"/>
      <c r="AC69" s="10"/>
      <c r="AD69" s="10"/>
      <c r="AE69" s="10"/>
      <c r="AF69" s="10"/>
      <c r="AG69" s="10"/>
      <c r="AH69" s="10"/>
      <c r="AI69" s="10"/>
    </row>
    <row r="70" spans="1:35" s="8" customFormat="1">
      <c r="A70" s="10"/>
      <c r="B70" s="10"/>
      <c r="C70" s="17"/>
      <c r="D70" s="10"/>
      <c r="E70" s="10"/>
      <c r="F70" s="10"/>
      <c r="G70" s="10"/>
      <c r="H70" s="10"/>
      <c r="L70" s="20"/>
      <c r="M70" s="10"/>
      <c r="N70" s="10"/>
      <c r="Q70" s="10"/>
      <c r="R70" s="9"/>
      <c r="Y70" s="10"/>
      <c r="Z70" s="10"/>
      <c r="AA70" s="10"/>
      <c r="AB70" s="10"/>
      <c r="AC70" s="10"/>
      <c r="AD70" s="10"/>
      <c r="AE70" s="10"/>
      <c r="AF70" s="10"/>
      <c r="AG70" s="10"/>
      <c r="AH70" s="10"/>
      <c r="AI70" s="10"/>
    </row>
    <row r="71" spans="1:35" s="8" customFormat="1">
      <c r="A71" s="10"/>
      <c r="B71" s="10"/>
      <c r="C71" s="17"/>
      <c r="D71" s="10"/>
      <c r="E71" s="10"/>
      <c r="F71" s="10"/>
      <c r="G71" s="10"/>
      <c r="H71" s="10"/>
      <c r="L71" s="20"/>
      <c r="M71" s="10"/>
      <c r="N71" s="10"/>
      <c r="Q71" s="10"/>
      <c r="R71" s="9"/>
      <c r="Y71" s="10"/>
      <c r="Z71" s="10"/>
      <c r="AA71" s="10"/>
      <c r="AB71" s="10"/>
      <c r="AC71" s="10"/>
      <c r="AD71" s="10"/>
      <c r="AE71" s="10"/>
      <c r="AF71" s="10"/>
      <c r="AG71" s="10"/>
      <c r="AH71" s="10"/>
      <c r="AI71" s="10"/>
    </row>
    <row r="72" spans="1:35" s="8" customFormat="1">
      <c r="A72" s="10"/>
      <c r="B72" s="10"/>
      <c r="C72" s="17"/>
      <c r="D72" s="10"/>
      <c r="E72" s="10"/>
      <c r="F72" s="10"/>
      <c r="G72" s="10"/>
      <c r="H72" s="10"/>
      <c r="L72" s="20"/>
      <c r="M72" s="10"/>
      <c r="N72" s="10"/>
      <c r="Q72" s="10"/>
      <c r="R72" s="9"/>
      <c r="Y72" s="10"/>
      <c r="Z72" s="10"/>
      <c r="AA72" s="10"/>
      <c r="AB72" s="10"/>
      <c r="AC72" s="10"/>
      <c r="AD72" s="10"/>
      <c r="AE72" s="10"/>
      <c r="AF72" s="10"/>
      <c r="AG72" s="10"/>
      <c r="AH72" s="10"/>
      <c r="AI72" s="10"/>
    </row>
    <row r="73" spans="1:35" s="8" customFormat="1">
      <c r="A73" s="10"/>
      <c r="B73" s="10"/>
      <c r="C73" s="17"/>
      <c r="D73" s="10"/>
      <c r="E73" s="10"/>
      <c r="F73" s="10"/>
      <c r="G73" s="10"/>
      <c r="H73" s="10"/>
      <c r="L73" s="20"/>
      <c r="M73" s="10"/>
      <c r="N73" s="10"/>
      <c r="Q73" s="10"/>
      <c r="R73" s="9"/>
      <c r="Y73" s="10"/>
      <c r="Z73" s="10"/>
      <c r="AA73" s="10"/>
      <c r="AB73" s="10"/>
      <c r="AC73" s="10"/>
      <c r="AD73" s="10"/>
      <c r="AE73" s="10"/>
      <c r="AF73" s="10"/>
      <c r="AG73" s="10"/>
      <c r="AH73" s="10"/>
      <c r="AI73" s="10"/>
    </row>
    <row r="74" spans="1:35" s="8" customFormat="1">
      <c r="A74" s="10"/>
      <c r="B74" s="10"/>
      <c r="C74" s="17"/>
      <c r="D74" s="10"/>
      <c r="E74" s="10"/>
      <c r="F74" s="10"/>
      <c r="G74" s="10"/>
      <c r="H74" s="10"/>
      <c r="L74" s="20"/>
      <c r="M74" s="10"/>
      <c r="N74" s="10"/>
      <c r="Q74" s="10"/>
      <c r="R74" s="9"/>
      <c r="Y74" s="10"/>
      <c r="Z74" s="10"/>
      <c r="AA74" s="10"/>
      <c r="AB74" s="10"/>
      <c r="AC74" s="10"/>
      <c r="AD74" s="10"/>
      <c r="AE74" s="10"/>
      <c r="AF74" s="10"/>
      <c r="AG74" s="10"/>
      <c r="AH74" s="10"/>
      <c r="AI74" s="10"/>
    </row>
    <row r="75" spans="1:35" s="8" customFormat="1">
      <c r="A75" s="10"/>
      <c r="B75" s="10"/>
      <c r="C75" s="17"/>
      <c r="D75" s="10"/>
      <c r="E75" s="10"/>
      <c r="F75" s="10"/>
      <c r="G75" s="10"/>
      <c r="H75" s="10"/>
      <c r="L75" s="20"/>
      <c r="M75" s="10"/>
      <c r="N75" s="10"/>
      <c r="Q75" s="10"/>
      <c r="R75" s="9"/>
      <c r="Y75" s="10"/>
      <c r="Z75" s="10"/>
      <c r="AA75" s="10"/>
      <c r="AB75" s="10"/>
      <c r="AC75" s="10"/>
      <c r="AD75" s="10"/>
      <c r="AE75" s="10"/>
      <c r="AF75" s="10"/>
      <c r="AG75" s="10"/>
      <c r="AH75" s="10"/>
      <c r="AI75" s="10"/>
    </row>
    <row r="76" spans="1:35" s="8" customFormat="1">
      <c r="A76" s="10"/>
      <c r="B76" s="10"/>
      <c r="C76" s="17"/>
      <c r="D76" s="10"/>
      <c r="E76" s="10"/>
      <c r="F76" s="10"/>
      <c r="G76" s="10"/>
      <c r="H76" s="10"/>
      <c r="L76" s="20"/>
      <c r="M76" s="10"/>
      <c r="N76" s="10"/>
      <c r="Q76" s="10"/>
      <c r="R76" s="9"/>
      <c r="Y76" s="10"/>
      <c r="Z76" s="10"/>
      <c r="AA76" s="10"/>
      <c r="AB76" s="10"/>
      <c r="AC76" s="10"/>
      <c r="AD76" s="10"/>
      <c r="AE76" s="10"/>
      <c r="AF76" s="10"/>
      <c r="AG76" s="10"/>
      <c r="AH76" s="10"/>
      <c r="AI76" s="10"/>
    </row>
    <row r="77" spans="1:35" s="8" customFormat="1">
      <c r="A77" s="10"/>
      <c r="B77" s="10"/>
      <c r="C77" s="17"/>
      <c r="D77" s="10"/>
      <c r="E77" s="10"/>
      <c r="F77" s="10"/>
      <c r="G77" s="10"/>
      <c r="H77" s="10"/>
      <c r="L77" s="20"/>
      <c r="M77" s="10"/>
      <c r="N77" s="10"/>
      <c r="Q77" s="10"/>
      <c r="R77" s="9"/>
      <c r="Y77" s="10"/>
      <c r="Z77" s="10"/>
      <c r="AA77" s="10"/>
      <c r="AB77" s="10"/>
      <c r="AC77" s="10"/>
      <c r="AD77" s="10"/>
      <c r="AE77" s="10"/>
      <c r="AF77" s="10"/>
      <c r="AG77" s="10"/>
      <c r="AH77" s="10"/>
      <c r="AI77" s="10"/>
    </row>
    <row r="78" spans="1:35" s="8" customFormat="1">
      <c r="A78" s="10"/>
      <c r="B78" s="10"/>
      <c r="C78" s="17"/>
      <c r="D78" s="10"/>
      <c r="E78" s="10"/>
      <c r="F78" s="10"/>
      <c r="G78" s="10"/>
      <c r="H78" s="10"/>
      <c r="L78" s="20"/>
      <c r="M78" s="10"/>
      <c r="N78" s="10"/>
      <c r="Q78" s="10"/>
      <c r="R78" s="9"/>
      <c r="Y78" s="10"/>
      <c r="Z78" s="10"/>
      <c r="AA78" s="10"/>
      <c r="AB78" s="10"/>
      <c r="AC78" s="10"/>
      <c r="AD78" s="10"/>
      <c r="AE78" s="10"/>
      <c r="AF78" s="10"/>
      <c r="AG78" s="10"/>
      <c r="AH78" s="10"/>
      <c r="AI78" s="10"/>
    </row>
    <row r="79" spans="1:35" s="8" customFormat="1">
      <c r="A79" s="10"/>
      <c r="B79" s="10"/>
      <c r="C79" s="17"/>
      <c r="D79" s="10"/>
      <c r="E79" s="10"/>
      <c r="F79" s="10"/>
      <c r="G79" s="10"/>
      <c r="H79" s="10"/>
      <c r="L79" s="20"/>
      <c r="M79" s="10"/>
      <c r="N79" s="10"/>
      <c r="Q79" s="10"/>
      <c r="R79" s="9"/>
      <c r="Y79" s="10"/>
      <c r="Z79" s="10"/>
      <c r="AA79" s="10"/>
      <c r="AB79" s="10"/>
      <c r="AC79" s="10"/>
      <c r="AD79" s="10"/>
      <c r="AE79" s="10"/>
      <c r="AF79" s="10"/>
      <c r="AG79" s="10"/>
      <c r="AH79" s="10"/>
      <c r="AI79" s="10"/>
    </row>
    <row r="80" spans="1:35" s="8" customFormat="1">
      <c r="A80" s="10"/>
      <c r="B80" s="10"/>
      <c r="C80" s="17"/>
      <c r="D80" s="10"/>
      <c r="E80" s="10"/>
      <c r="F80" s="10"/>
      <c r="G80" s="10"/>
      <c r="H80" s="10"/>
      <c r="L80" s="20"/>
      <c r="M80" s="10"/>
      <c r="N80" s="10"/>
      <c r="Q80" s="10"/>
      <c r="R80" s="9"/>
      <c r="Y80" s="10"/>
      <c r="Z80" s="10"/>
      <c r="AA80" s="10"/>
      <c r="AB80" s="10"/>
      <c r="AC80" s="10"/>
      <c r="AD80" s="10"/>
      <c r="AE80" s="10"/>
      <c r="AF80" s="10"/>
      <c r="AG80" s="10"/>
      <c r="AH80" s="10"/>
      <c r="AI80" s="10"/>
    </row>
    <row r="81" spans="1:35" s="8" customFormat="1">
      <c r="A81" s="10"/>
      <c r="B81" s="10"/>
      <c r="C81" s="17"/>
      <c r="D81" s="10"/>
      <c r="E81" s="10"/>
      <c r="F81" s="10"/>
      <c r="G81" s="10"/>
      <c r="H81" s="10"/>
      <c r="L81" s="20"/>
      <c r="M81" s="10"/>
      <c r="N81" s="10"/>
      <c r="Q81" s="10"/>
      <c r="R81" s="9"/>
      <c r="Y81" s="10"/>
      <c r="Z81" s="10"/>
      <c r="AA81" s="10"/>
      <c r="AB81" s="10"/>
      <c r="AC81" s="10"/>
      <c r="AD81" s="10"/>
      <c r="AE81" s="10"/>
      <c r="AF81" s="10"/>
      <c r="AG81" s="10"/>
      <c r="AH81" s="10"/>
      <c r="AI81" s="10"/>
    </row>
    <row r="82" spans="1:35" s="8" customFormat="1">
      <c r="A82" s="10"/>
      <c r="B82" s="10"/>
      <c r="C82" s="17"/>
      <c r="D82" s="10"/>
      <c r="E82" s="10"/>
      <c r="F82" s="10"/>
      <c r="G82" s="10"/>
      <c r="H82" s="10"/>
      <c r="L82" s="20"/>
      <c r="M82" s="10"/>
      <c r="N82" s="10"/>
      <c r="Q82" s="10"/>
      <c r="R82" s="9"/>
      <c r="Y82" s="10"/>
      <c r="Z82" s="10"/>
      <c r="AA82" s="10"/>
      <c r="AB82" s="10"/>
      <c r="AC82" s="10"/>
      <c r="AD82" s="10"/>
      <c r="AE82" s="10"/>
      <c r="AF82" s="10"/>
      <c r="AG82" s="10"/>
      <c r="AH82" s="10"/>
      <c r="AI82" s="10"/>
    </row>
    <row r="83" spans="1:35" s="8" customFormat="1">
      <c r="A83" s="10"/>
      <c r="B83" s="10"/>
      <c r="C83" s="17"/>
      <c r="D83" s="10"/>
      <c r="E83" s="10"/>
      <c r="F83" s="10"/>
      <c r="G83" s="10"/>
      <c r="H83" s="10"/>
      <c r="L83" s="20"/>
      <c r="M83" s="10"/>
      <c r="N83" s="10"/>
      <c r="Q83" s="10"/>
      <c r="R83" s="9"/>
      <c r="Y83" s="10"/>
      <c r="Z83" s="10"/>
      <c r="AA83" s="10"/>
      <c r="AB83" s="10"/>
      <c r="AC83" s="10"/>
      <c r="AD83" s="10"/>
      <c r="AE83" s="10"/>
      <c r="AF83" s="10"/>
      <c r="AG83" s="10"/>
      <c r="AH83" s="10"/>
      <c r="AI83" s="10"/>
    </row>
    <row r="84" spans="1:35" s="8" customFormat="1">
      <c r="A84" s="10"/>
      <c r="B84" s="10"/>
      <c r="C84" s="17"/>
      <c r="D84" s="10"/>
      <c r="E84" s="10"/>
      <c r="F84" s="10"/>
      <c r="G84" s="10"/>
      <c r="H84" s="10"/>
      <c r="L84" s="20"/>
      <c r="M84" s="10"/>
      <c r="N84" s="10"/>
      <c r="Q84" s="10"/>
      <c r="R84" s="9"/>
      <c r="Y84" s="10"/>
      <c r="Z84" s="10"/>
      <c r="AA84" s="10"/>
      <c r="AB84" s="10"/>
      <c r="AC84" s="10"/>
      <c r="AD84" s="10"/>
      <c r="AE84" s="10"/>
      <c r="AF84" s="10"/>
      <c r="AG84" s="10"/>
      <c r="AH84" s="10"/>
      <c r="AI84" s="10"/>
    </row>
    <row r="85" spans="1:35" s="8" customFormat="1">
      <c r="A85" s="10"/>
      <c r="B85" s="10"/>
      <c r="C85" s="17"/>
      <c r="D85" s="10"/>
      <c r="E85" s="10"/>
      <c r="F85" s="10"/>
      <c r="G85" s="10"/>
      <c r="H85" s="10"/>
      <c r="L85" s="20"/>
      <c r="M85" s="10"/>
      <c r="N85" s="10"/>
      <c r="Q85" s="10"/>
      <c r="R85" s="9"/>
      <c r="Y85" s="10"/>
      <c r="Z85" s="10"/>
      <c r="AA85" s="10"/>
      <c r="AB85" s="10"/>
      <c r="AC85" s="10"/>
      <c r="AD85" s="10"/>
      <c r="AE85" s="10"/>
      <c r="AF85" s="10"/>
      <c r="AG85" s="10"/>
      <c r="AH85" s="10"/>
      <c r="AI85" s="10"/>
    </row>
    <row r="86" spans="1:35" s="8" customFormat="1">
      <c r="A86" s="10"/>
      <c r="B86" s="10"/>
      <c r="C86" s="17"/>
      <c r="D86" s="10"/>
      <c r="E86" s="10"/>
      <c r="F86" s="10"/>
      <c r="G86" s="10"/>
      <c r="H86" s="10"/>
      <c r="L86" s="20"/>
      <c r="M86" s="10"/>
      <c r="N86" s="10"/>
      <c r="Q86" s="10"/>
      <c r="R86" s="9"/>
      <c r="Y86" s="10"/>
      <c r="Z86" s="10"/>
      <c r="AA86" s="10"/>
      <c r="AB86" s="10"/>
      <c r="AC86" s="10"/>
      <c r="AD86" s="10"/>
      <c r="AE86" s="10"/>
      <c r="AF86" s="10"/>
      <c r="AG86" s="10"/>
      <c r="AH86" s="10"/>
      <c r="AI86" s="10"/>
    </row>
    <row r="87" spans="1:35" s="8" customFormat="1">
      <c r="A87" s="10"/>
      <c r="B87" s="10"/>
      <c r="C87" s="17"/>
      <c r="D87" s="10"/>
      <c r="E87" s="10"/>
      <c r="F87" s="10"/>
      <c r="G87" s="10"/>
      <c r="H87" s="10"/>
      <c r="L87" s="20"/>
      <c r="M87" s="10"/>
      <c r="N87" s="10"/>
      <c r="Q87" s="10"/>
      <c r="R87" s="9"/>
      <c r="Y87" s="10"/>
      <c r="Z87" s="10"/>
      <c r="AA87" s="10"/>
      <c r="AB87" s="10"/>
      <c r="AC87" s="10"/>
      <c r="AD87" s="10"/>
      <c r="AE87" s="10"/>
      <c r="AF87" s="10"/>
      <c r="AG87" s="10"/>
      <c r="AH87" s="10"/>
      <c r="AI87" s="10"/>
    </row>
    <row r="88" spans="1:35" s="8" customFormat="1">
      <c r="A88" s="10"/>
      <c r="B88" s="10"/>
      <c r="C88" s="17"/>
      <c r="D88" s="10"/>
      <c r="E88" s="10"/>
      <c r="F88" s="10"/>
      <c r="G88" s="10"/>
      <c r="H88" s="10"/>
      <c r="L88" s="20"/>
      <c r="M88" s="10"/>
      <c r="N88" s="10"/>
      <c r="Q88" s="10"/>
      <c r="R88" s="9"/>
      <c r="Y88" s="10"/>
      <c r="Z88" s="10"/>
      <c r="AA88" s="10"/>
      <c r="AB88" s="10"/>
      <c r="AC88" s="10"/>
      <c r="AD88" s="10"/>
      <c r="AE88" s="10"/>
      <c r="AF88" s="10"/>
      <c r="AG88" s="10"/>
      <c r="AH88" s="10"/>
      <c r="AI88" s="10"/>
    </row>
    <row r="89" spans="1:35" s="8" customFormat="1">
      <c r="A89" s="10"/>
      <c r="B89" s="10"/>
      <c r="C89" s="17"/>
      <c r="D89" s="10"/>
      <c r="E89" s="10"/>
      <c r="F89" s="10"/>
      <c r="G89" s="10"/>
      <c r="H89" s="10"/>
      <c r="L89" s="20"/>
      <c r="M89" s="10"/>
      <c r="N89" s="10"/>
      <c r="Q89" s="10"/>
      <c r="R89" s="9"/>
      <c r="Y89" s="10"/>
      <c r="Z89" s="10"/>
      <c r="AA89" s="10"/>
      <c r="AB89" s="10"/>
      <c r="AC89" s="10"/>
      <c r="AD89" s="10"/>
      <c r="AE89" s="10"/>
      <c r="AF89" s="10"/>
      <c r="AG89" s="10"/>
      <c r="AH89" s="10"/>
      <c r="AI89" s="10"/>
    </row>
    <row r="90" spans="1:35" s="8" customFormat="1">
      <c r="A90" s="10"/>
      <c r="B90" s="10"/>
      <c r="C90" s="17"/>
      <c r="D90" s="10"/>
      <c r="E90" s="10"/>
      <c r="F90" s="10"/>
      <c r="G90" s="10"/>
      <c r="H90" s="10"/>
      <c r="L90" s="20"/>
      <c r="M90" s="10"/>
      <c r="N90" s="10"/>
      <c r="Q90" s="10"/>
      <c r="R90" s="9"/>
      <c r="Y90" s="10"/>
      <c r="Z90" s="10"/>
      <c r="AA90" s="10"/>
      <c r="AB90" s="10"/>
      <c r="AC90" s="10"/>
      <c r="AD90" s="10"/>
      <c r="AE90" s="10"/>
      <c r="AF90" s="10"/>
      <c r="AG90" s="10"/>
      <c r="AH90" s="10"/>
      <c r="AI90" s="10"/>
    </row>
    <row r="91" spans="1:35" s="8" customFormat="1">
      <c r="A91" s="10"/>
      <c r="B91" s="10"/>
      <c r="C91" s="17"/>
      <c r="D91" s="10"/>
      <c r="E91" s="10"/>
      <c r="F91" s="10"/>
      <c r="G91" s="10"/>
      <c r="H91" s="10"/>
      <c r="L91" s="20"/>
      <c r="M91" s="10"/>
      <c r="N91" s="10"/>
      <c r="Q91" s="10"/>
      <c r="R91" s="9"/>
      <c r="Y91" s="10"/>
      <c r="Z91" s="10"/>
      <c r="AA91" s="10"/>
      <c r="AB91" s="10"/>
      <c r="AC91" s="10"/>
      <c r="AD91" s="10"/>
      <c r="AE91" s="10"/>
      <c r="AF91" s="10"/>
      <c r="AG91" s="10"/>
      <c r="AH91" s="10"/>
      <c r="AI91" s="10"/>
    </row>
    <row r="92" spans="1:35" s="8" customFormat="1">
      <c r="A92" s="10"/>
      <c r="B92" s="10"/>
      <c r="C92" s="17"/>
      <c r="D92" s="10"/>
      <c r="E92" s="10"/>
      <c r="F92" s="10"/>
      <c r="G92" s="10"/>
      <c r="H92" s="10"/>
      <c r="L92" s="20"/>
      <c r="M92" s="10"/>
      <c r="N92" s="10"/>
      <c r="Q92" s="10"/>
      <c r="R92" s="9"/>
      <c r="Y92" s="10"/>
      <c r="Z92" s="10"/>
      <c r="AA92" s="10"/>
      <c r="AB92" s="10"/>
      <c r="AC92" s="10"/>
      <c r="AD92" s="10"/>
      <c r="AE92" s="10"/>
      <c r="AF92" s="10"/>
      <c r="AG92" s="10"/>
      <c r="AH92" s="10"/>
      <c r="AI92" s="10"/>
    </row>
    <row r="93" spans="1:35" s="8" customFormat="1">
      <c r="A93" s="10"/>
      <c r="B93" s="10"/>
      <c r="C93" s="17"/>
      <c r="D93" s="10"/>
      <c r="E93" s="10"/>
      <c r="F93" s="10"/>
      <c r="G93" s="10"/>
      <c r="H93" s="10"/>
      <c r="L93" s="20"/>
      <c r="M93" s="10"/>
      <c r="N93" s="10"/>
      <c r="Q93" s="10"/>
      <c r="R93" s="9"/>
      <c r="Y93" s="10"/>
      <c r="Z93" s="10"/>
      <c r="AA93" s="10"/>
      <c r="AB93" s="10"/>
      <c r="AC93" s="10"/>
      <c r="AD93" s="10"/>
      <c r="AE93" s="10"/>
      <c r="AF93" s="10"/>
      <c r="AG93" s="10"/>
      <c r="AH93" s="10"/>
      <c r="AI93" s="10"/>
    </row>
    <row r="94" spans="1:35" s="8" customFormat="1">
      <c r="A94" s="10"/>
      <c r="B94" s="10"/>
      <c r="C94" s="17"/>
      <c r="D94" s="10"/>
      <c r="E94" s="10"/>
      <c r="F94" s="10"/>
      <c r="G94" s="10"/>
      <c r="H94" s="10"/>
      <c r="L94" s="20"/>
      <c r="M94" s="10"/>
      <c r="N94" s="10"/>
      <c r="Q94" s="10"/>
      <c r="R94" s="9"/>
      <c r="Y94" s="10"/>
      <c r="Z94" s="10"/>
      <c r="AA94" s="10"/>
      <c r="AB94" s="10"/>
      <c r="AC94" s="10"/>
      <c r="AD94" s="10"/>
      <c r="AE94" s="10"/>
      <c r="AF94" s="10"/>
      <c r="AG94" s="10"/>
      <c r="AH94" s="10"/>
      <c r="AI94" s="10"/>
    </row>
    <row r="95" spans="1:35" s="8" customFormat="1">
      <c r="A95" s="10"/>
      <c r="B95" s="10"/>
      <c r="C95" s="17"/>
      <c r="D95" s="10"/>
      <c r="E95" s="10"/>
      <c r="F95" s="10"/>
      <c r="G95" s="10"/>
      <c r="H95" s="10"/>
      <c r="L95" s="20"/>
      <c r="M95" s="10"/>
      <c r="N95" s="10"/>
      <c r="Q95" s="10"/>
      <c r="R95" s="9"/>
      <c r="Y95" s="10"/>
      <c r="Z95" s="10"/>
      <c r="AA95" s="10"/>
      <c r="AB95" s="10"/>
      <c r="AC95" s="10"/>
      <c r="AD95" s="10"/>
      <c r="AE95" s="10"/>
      <c r="AF95" s="10"/>
      <c r="AG95" s="10"/>
      <c r="AH95" s="10"/>
      <c r="AI95" s="10"/>
    </row>
    <row r="96" spans="1:35" s="8" customFormat="1">
      <c r="A96" s="10"/>
      <c r="B96" s="10"/>
      <c r="C96" s="17"/>
      <c r="D96" s="10"/>
      <c r="E96" s="10"/>
      <c r="F96" s="10"/>
      <c r="G96" s="10"/>
      <c r="H96" s="10"/>
      <c r="L96" s="20"/>
      <c r="M96" s="10"/>
      <c r="N96" s="10"/>
      <c r="Q96" s="10"/>
      <c r="R96" s="9"/>
      <c r="Y96" s="10"/>
      <c r="Z96" s="10"/>
      <c r="AA96" s="10"/>
      <c r="AB96" s="10"/>
      <c r="AC96" s="10"/>
      <c r="AD96" s="10"/>
      <c r="AE96" s="10"/>
      <c r="AF96" s="10"/>
      <c r="AG96" s="10"/>
      <c r="AH96" s="10"/>
      <c r="AI96" s="10"/>
    </row>
    <row r="97" spans="1:35" s="8" customFormat="1">
      <c r="A97" s="10"/>
      <c r="B97" s="10"/>
      <c r="C97" s="17"/>
      <c r="D97" s="10"/>
      <c r="E97" s="10"/>
      <c r="F97" s="10"/>
      <c r="G97" s="10"/>
      <c r="H97" s="10"/>
      <c r="L97" s="20"/>
      <c r="M97" s="10"/>
      <c r="N97" s="10"/>
      <c r="Q97" s="10"/>
      <c r="R97" s="9"/>
      <c r="Y97" s="10"/>
      <c r="Z97" s="10"/>
      <c r="AA97" s="10"/>
      <c r="AB97" s="10"/>
      <c r="AC97" s="10"/>
      <c r="AD97" s="10"/>
      <c r="AE97" s="10"/>
      <c r="AF97" s="10"/>
      <c r="AG97" s="10"/>
      <c r="AH97" s="10"/>
      <c r="AI97" s="10"/>
    </row>
    <row r="98" spans="1:35" s="8" customFormat="1">
      <c r="A98" s="10"/>
      <c r="B98" s="10"/>
      <c r="C98" s="17"/>
      <c r="D98" s="10"/>
      <c r="E98" s="10"/>
      <c r="F98" s="10"/>
      <c r="G98" s="10"/>
      <c r="H98" s="10"/>
      <c r="L98" s="20"/>
      <c r="M98" s="10"/>
      <c r="N98" s="10"/>
      <c r="Q98" s="10"/>
      <c r="R98" s="9"/>
      <c r="Y98" s="10"/>
      <c r="Z98" s="10"/>
      <c r="AA98" s="10"/>
      <c r="AB98" s="10"/>
      <c r="AC98" s="10"/>
      <c r="AD98" s="10"/>
      <c r="AE98" s="10"/>
      <c r="AF98" s="10"/>
      <c r="AG98" s="10"/>
      <c r="AH98" s="10"/>
      <c r="AI98" s="10"/>
    </row>
    <row r="99" spans="1:35" s="8" customFormat="1">
      <c r="A99" s="10"/>
      <c r="B99" s="10"/>
      <c r="C99" s="17"/>
      <c r="D99" s="10"/>
      <c r="E99" s="10"/>
      <c r="F99" s="10"/>
      <c r="G99" s="10"/>
      <c r="H99" s="10"/>
      <c r="L99" s="20"/>
      <c r="M99" s="10"/>
      <c r="N99" s="10"/>
      <c r="Q99" s="10"/>
      <c r="R99" s="9"/>
      <c r="Y99" s="10"/>
      <c r="Z99" s="10"/>
      <c r="AA99" s="10"/>
      <c r="AB99" s="10"/>
      <c r="AC99" s="10"/>
      <c r="AD99" s="10"/>
      <c r="AE99" s="10"/>
      <c r="AF99" s="10"/>
      <c r="AG99" s="10"/>
      <c r="AH99" s="10"/>
      <c r="AI99" s="10"/>
    </row>
    <row r="100" spans="1:35" s="8" customFormat="1">
      <c r="A100" s="10"/>
      <c r="B100" s="10"/>
      <c r="C100" s="17"/>
      <c r="D100" s="10"/>
      <c r="E100" s="10"/>
      <c r="F100" s="10"/>
      <c r="G100" s="10"/>
      <c r="H100" s="10"/>
      <c r="L100" s="20"/>
      <c r="M100" s="10"/>
      <c r="N100" s="10"/>
      <c r="Q100" s="10"/>
      <c r="R100" s="9"/>
      <c r="Y100" s="10"/>
      <c r="Z100" s="10"/>
      <c r="AA100" s="10"/>
      <c r="AB100" s="10"/>
      <c r="AC100" s="10"/>
      <c r="AD100" s="10"/>
      <c r="AE100" s="10"/>
      <c r="AF100" s="10"/>
      <c r="AG100" s="10"/>
      <c r="AH100" s="10"/>
      <c r="AI100" s="10"/>
    </row>
    <row r="101" spans="1:35" s="8" customFormat="1">
      <c r="A101" s="10"/>
      <c r="B101" s="10"/>
      <c r="C101" s="17"/>
      <c r="D101" s="10"/>
      <c r="E101" s="10"/>
      <c r="F101" s="10"/>
      <c r="G101" s="10"/>
      <c r="H101" s="10"/>
      <c r="L101" s="20"/>
      <c r="M101" s="10"/>
      <c r="N101" s="10"/>
      <c r="Q101" s="10"/>
      <c r="R101" s="9"/>
      <c r="Y101" s="10"/>
      <c r="Z101" s="10"/>
      <c r="AA101" s="10"/>
      <c r="AB101" s="10"/>
      <c r="AC101" s="10"/>
      <c r="AD101" s="10"/>
      <c r="AE101" s="10"/>
      <c r="AF101" s="10"/>
      <c r="AG101" s="10"/>
      <c r="AH101" s="10"/>
      <c r="AI101" s="10"/>
    </row>
    <row r="102" spans="1:35" s="8" customFormat="1">
      <c r="A102" s="10"/>
      <c r="B102" s="10"/>
      <c r="C102" s="17"/>
      <c r="D102" s="10"/>
      <c r="E102" s="10"/>
      <c r="F102" s="10"/>
      <c r="G102" s="10"/>
      <c r="H102" s="10"/>
      <c r="L102" s="20"/>
      <c r="M102" s="10"/>
      <c r="N102" s="10"/>
      <c r="Q102" s="10"/>
      <c r="R102" s="9"/>
      <c r="Y102" s="10"/>
      <c r="Z102" s="10"/>
      <c r="AA102" s="10"/>
      <c r="AB102" s="10"/>
      <c r="AC102" s="10"/>
      <c r="AD102" s="10"/>
      <c r="AE102" s="10"/>
      <c r="AF102" s="10"/>
      <c r="AG102" s="10"/>
      <c r="AH102" s="10"/>
      <c r="AI102" s="10"/>
    </row>
    <row r="103" spans="1:35" s="8" customFormat="1">
      <c r="A103" s="10"/>
      <c r="B103" s="10"/>
      <c r="C103" s="17"/>
      <c r="D103" s="10"/>
      <c r="E103" s="10"/>
      <c r="F103" s="10"/>
      <c r="G103" s="10"/>
      <c r="H103" s="10"/>
      <c r="L103" s="20"/>
      <c r="M103" s="10"/>
      <c r="N103" s="10"/>
      <c r="Q103" s="10"/>
      <c r="R103" s="9"/>
      <c r="Y103" s="10"/>
      <c r="Z103" s="10"/>
      <c r="AA103" s="10"/>
      <c r="AB103" s="10"/>
      <c r="AC103" s="10"/>
      <c r="AD103" s="10"/>
      <c r="AE103" s="10"/>
      <c r="AF103" s="10"/>
      <c r="AG103" s="10"/>
      <c r="AH103" s="10"/>
      <c r="AI103" s="10"/>
    </row>
    <row r="104" spans="1:35" s="8" customFormat="1">
      <c r="A104" s="10"/>
      <c r="B104" s="10"/>
      <c r="C104" s="17"/>
      <c r="D104" s="10"/>
      <c r="E104" s="10"/>
      <c r="F104" s="10"/>
      <c r="G104" s="10"/>
      <c r="H104" s="10"/>
      <c r="L104" s="20"/>
      <c r="M104" s="10"/>
      <c r="N104" s="10"/>
      <c r="Q104" s="10"/>
      <c r="R104" s="9"/>
      <c r="Y104" s="10"/>
      <c r="Z104" s="10"/>
      <c r="AA104" s="10"/>
      <c r="AB104" s="10"/>
      <c r="AC104" s="10"/>
      <c r="AD104" s="10"/>
      <c r="AE104" s="10"/>
      <c r="AF104" s="10"/>
      <c r="AG104" s="10"/>
      <c r="AH104" s="10"/>
      <c r="AI104" s="10"/>
    </row>
    <row r="105" spans="1:35" s="8" customFormat="1">
      <c r="A105" s="10"/>
      <c r="B105" s="10"/>
      <c r="C105" s="17"/>
      <c r="D105" s="10"/>
      <c r="E105" s="10"/>
      <c r="F105" s="10"/>
      <c r="G105" s="10"/>
      <c r="H105" s="10"/>
      <c r="L105" s="20"/>
      <c r="M105" s="10"/>
      <c r="N105" s="10"/>
      <c r="Q105" s="10"/>
      <c r="R105" s="9"/>
      <c r="Y105" s="10"/>
      <c r="Z105" s="10"/>
      <c r="AA105" s="10"/>
      <c r="AB105" s="10"/>
      <c r="AC105" s="10"/>
      <c r="AD105" s="10"/>
      <c r="AE105" s="10"/>
      <c r="AF105" s="10"/>
      <c r="AG105" s="10"/>
      <c r="AH105" s="10"/>
      <c r="AI105" s="10"/>
    </row>
    <row r="106" spans="1:35" s="8" customFormat="1">
      <c r="A106" s="10"/>
      <c r="B106" s="10"/>
      <c r="C106" s="17"/>
      <c r="D106" s="10"/>
      <c r="E106" s="10"/>
      <c r="F106" s="10"/>
      <c r="G106" s="10"/>
      <c r="H106" s="10"/>
      <c r="L106" s="20"/>
      <c r="M106" s="10"/>
      <c r="N106" s="10"/>
      <c r="Q106" s="10"/>
      <c r="R106" s="9"/>
      <c r="Y106" s="10"/>
      <c r="Z106" s="10"/>
      <c r="AA106" s="10"/>
      <c r="AB106" s="10"/>
      <c r="AC106" s="10"/>
      <c r="AD106" s="10"/>
      <c r="AE106" s="10"/>
      <c r="AF106" s="10"/>
      <c r="AG106" s="10"/>
      <c r="AH106" s="10"/>
      <c r="AI106" s="10"/>
    </row>
    <row r="107" spans="1:35" s="8" customFormat="1">
      <c r="A107" s="10"/>
      <c r="B107" s="10"/>
      <c r="C107" s="17"/>
      <c r="D107" s="10"/>
      <c r="E107" s="10"/>
      <c r="F107" s="10"/>
      <c r="G107" s="10"/>
      <c r="H107" s="10"/>
      <c r="L107" s="20"/>
      <c r="M107" s="10"/>
      <c r="N107" s="10"/>
      <c r="Q107" s="10"/>
      <c r="R107" s="9"/>
      <c r="Y107" s="10"/>
      <c r="Z107" s="10"/>
      <c r="AA107" s="10"/>
      <c r="AB107" s="10"/>
      <c r="AC107" s="10"/>
      <c r="AD107" s="10"/>
      <c r="AE107" s="10"/>
      <c r="AF107" s="10"/>
      <c r="AG107" s="10"/>
      <c r="AH107" s="10"/>
      <c r="AI107" s="10"/>
    </row>
    <row r="108" spans="1:35" s="8" customFormat="1">
      <c r="A108" s="10"/>
      <c r="B108" s="10"/>
      <c r="C108" s="17"/>
      <c r="D108" s="10"/>
      <c r="E108" s="10"/>
      <c r="F108" s="10"/>
      <c r="G108" s="10"/>
      <c r="H108" s="10"/>
      <c r="L108" s="20"/>
      <c r="M108" s="10"/>
      <c r="N108" s="10"/>
      <c r="Q108" s="10"/>
      <c r="R108" s="9"/>
      <c r="Y108" s="10"/>
      <c r="Z108" s="10"/>
      <c r="AA108" s="10"/>
      <c r="AB108" s="10"/>
      <c r="AC108" s="10"/>
      <c r="AD108" s="10"/>
      <c r="AE108" s="10"/>
      <c r="AF108" s="10"/>
      <c r="AG108" s="10"/>
      <c r="AH108" s="10"/>
      <c r="AI108" s="10"/>
    </row>
    <row r="109" spans="1:35" s="8" customFormat="1">
      <c r="A109" s="10"/>
      <c r="B109" s="10"/>
      <c r="C109" s="17"/>
      <c r="D109" s="10"/>
      <c r="E109" s="10"/>
      <c r="F109" s="10"/>
      <c r="G109" s="10"/>
      <c r="H109" s="10"/>
      <c r="L109" s="20"/>
      <c r="M109" s="10"/>
      <c r="N109" s="10"/>
      <c r="Q109" s="10"/>
      <c r="R109" s="9"/>
      <c r="Y109" s="10"/>
      <c r="Z109" s="10"/>
      <c r="AA109" s="10"/>
      <c r="AB109" s="10"/>
      <c r="AC109" s="10"/>
      <c r="AD109" s="10"/>
      <c r="AE109" s="10"/>
      <c r="AF109" s="10"/>
      <c r="AG109" s="10"/>
      <c r="AH109" s="10"/>
      <c r="AI109" s="10"/>
    </row>
    <row r="110" spans="1:35" s="8" customFormat="1">
      <c r="A110" s="10"/>
      <c r="B110" s="10"/>
      <c r="C110" s="17"/>
      <c r="D110" s="10"/>
      <c r="E110" s="10"/>
      <c r="F110" s="10"/>
      <c r="G110" s="10"/>
      <c r="H110" s="10"/>
      <c r="L110" s="20"/>
      <c r="M110" s="10"/>
      <c r="N110" s="10"/>
      <c r="Q110" s="10"/>
      <c r="R110" s="9"/>
      <c r="Y110" s="10"/>
      <c r="Z110" s="10"/>
      <c r="AA110" s="10"/>
      <c r="AB110" s="10"/>
      <c r="AC110" s="10"/>
      <c r="AD110" s="10"/>
      <c r="AE110" s="10"/>
      <c r="AF110" s="10"/>
      <c r="AG110" s="10"/>
      <c r="AH110" s="10"/>
      <c r="AI110" s="10"/>
    </row>
    <row r="111" spans="1:35" s="8" customFormat="1">
      <c r="A111" s="10"/>
      <c r="B111" s="10"/>
      <c r="C111" s="17"/>
      <c r="D111" s="10"/>
      <c r="E111" s="10"/>
      <c r="F111" s="10"/>
      <c r="G111" s="10"/>
      <c r="H111" s="10"/>
      <c r="L111" s="20"/>
      <c r="M111" s="10"/>
      <c r="N111" s="10"/>
      <c r="Q111" s="10"/>
      <c r="R111" s="9"/>
      <c r="Y111" s="10"/>
      <c r="Z111" s="10"/>
      <c r="AA111" s="10"/>
      <c r="AB111" s="10"/>
      <c r="AC111" s="10"/>
      <c r="AD111" s="10"/>
      <c r="AE111" s="10"/>
      <c r="AF111" s="10"/>
      <c r="AG111" s="10"/>
      <c r="AH111" s="10"/>
      <c r="AI111" s="10"/>
    </row>
    <row r="112" spans="1:35" s="8" customFormat="1">
      <c r="A112" s="10"/>
      <c r="B112" s="10"/>
      <c r="C112" s="17"/>
      <c r="D112" s="10"/>
      <c r="E112" s="10"/>
      <c r="F112" s="10"/>
      <c r="G112" s="10"/>
      <c r="H112" s="10"/>
      <c r="L112" s="20"/>
      <c r="M112" s="10"/>
      <c r="N112" s="10"/>
      <c r="Q112" s="10"/>
      <c r="R112" s="9"/>
      <c r="Y112" s="10"/>
      <c r="Z112" s="10"/>
      <c r="AA112" s="10"/>
      <c r="AB112" s="10"/>
      <c r="AC112" s="10"/>
      <c r="AD112" s="10"/>
      <c r="AE112" s="10"/>
      <c r="AF112" s="10"/>
      <c r="AG112" s="10"/>
      <c r="AH112" s="10"/>
      <c r="AI112" s="10"/>
    </row>
    <row r="113" spans="1:36" s="8" customFormat="1">
      <c r="A113" s="10"/>
      <c r="B113" s="10"/>
      <c r="C113" s="17"/>
      <c r="D113" s="10"/>
      <c r="E113" s="10"/>
      <c r="F113" s="10"/>
      <c r="G113" s="10"/>
      <c r="H113" s="10"/>
      <c r="L113" s="20"/>
      <c r="M113" s="10"/>
      <c r="N113" s="10"/>
      <c r="Q113" s="10"/>
      <c r="R113" s="9"/>
      <c r="Y113" s="10"/>
      <c r="Z113" s="10"/>
      <c r="AA113" s="10"/>
      <c r="AB113" s="10"/>
      <c r="AC113" s="10"/>
      <c r="AD113" s="10"/>
      <c r="AE113" s="10"/>
      <c r="AF113" s="10"/>
      <c r="AG113" s="10"/>
      <c r="AH113" s="10"/>
      <c r="AI113" s="10"/>
    </row>
    <row r="114" spans="1:36" s="8" customFormat="1">
      <c r="A114" s="10"/>
      <c r="B114" s="10"/>
      <c r="C114" s="17"/>
      <c r="D114" s="10"/>
      <c r="E114" s="10"/>
      <c r="F114" s="10"/>
      <c r="G114" s="10"/>
      <c r="H114" s="10"/>
      <c r="L114" s="20"/>
      <c r="M114" s="10"/>
      <c r="N114" s="10"/>
      <c r="Q114" s="10"/>
      <c r="R114" s="9"/>
      <c r="Y114" s="10"/>
      <c r="Z114" s="10"/>
      <c r="AA114" s="10"/>
      <c r="AB114" s="10"/>
      <c r="AC114" s="10"/>
      <c r="AD114" s="10"/>
      <c r="AE114" s="10"/>
      <c r="AF114" s="10"/>
      <c r="AG114" s="10"/>
      <c r="AH114" s="10"/>
      <c r="AI114" s="10"/>
    </row>
    <row r="115" spans="1:36" s="8" customFormat="1">
      <c r="A115" s="10"/>
      <c r="B115" s="10"/>
      <c r="C115" s="17"/>
      <c r="D115" s="10"/>
      <c r="E115" s="10"/>
      <c r="F115" s="10"/>
      <c r="G115" s="10"/>
      <c r="H115" s="10"/>
      <c r="L115" s="20"/>
      <c r="M115" s="10"/>
      <c r="N115" s="10"/>
      <c r="Q115" s="10"/>
      <c r="R115" s="9"/>
      <c r="Y115" s="10"/>
      <c r="Z115" s="10"/>
      <c r="AA115" s="10"/>
      <c r="AB115" s="10"/>
      <c r="AC115" s="10"/>
      <c r="AD115" s="10"/>
      <c r="AE115" s="10"/>
      <c r="AF115" s="10"/>
      <c r="AG115" s="10"/>
      <c r="AH115" s="10"/>
      <c r="AI115" s="10"/>
    </row>
    <row r="116" spans="1:36" s="8" customFormat="1">
      <c r="A116" s="10"/>
      <c r="B116" s="10"/>
      <c r="C116" s="17"/>
      <c r="D116" s="10"/>
      <c r="E116" s="10"/>
      <c r="F116" s="10"/>
      <c r="G116" s="10"/>
      <c r="H116" s="10"/>
      <c r="L116" s="20"/>
      <c r="M116" s="10"/>
      <c r="N116" s="10"/>
      <c r="Q116" s="10"/>
      <c r="R116" s="10"/>
      <c r="Y116" s="10"/>
      <c r="Z116" s="10"/>
      <c r="AA116" s="10"/>
      <c r="AB116" s="10"/>
      <c r="AC116" s="10"/>
      <c r="AD116" s="10"/>
      <c r="AE116" s="10"/>
      <c r="AF116" s="10"/>
      <c r="AG116" s="10"/>
      <c r="AH116" s="10"/>
      <c r="AI116" s="10"/>
    </row>
    <row r="117" spans="1:36" s="8" customFormat="1">
      <c r="A117" s="10"/>
      <c r="B117" s="10"/>
      <c r="C117" s="17"/>
      <c r="D117" s="10"/>
      <c r="E117" s="10"/>
      <c r="F117" s="10"/>
      <c r="G117" s="10"/>
      <c r="H117" s="10"/>
      <c r="L117" s="20"/>
      <c r="M117" s="10"/>
      <c r="N117" s="10"/>
      <c r="Q117" s="10"/>
      <c r="R117" s="10"/>
      <c r="Y117" s="10"/>
      <c r="Z117" s="10"/>
      <c r="AA117" s="10"/>
      <c r="AB117" s="10"/>
      <c r="AC117" s="10"/>
      <c r="AD117" s="10"/>
      <c r="AE117" s="10"/>
      <c r="AF117" s="10"/>
      <c r="AG117" s="10"/>
      <c r="AH117" s="10"/>
      <c r="AI117" s="10"/>
      <c r="AJ117" s="10"/>
    </row>
  </sheetData>
  <autoFilter ref="B2:T43" xr:uid="{120CDA1D-BD77-4E20-9E15-0273B2886544}">
    <sortState xmlns:xlrd2="http://schemas.microsoft.com/office/spreadsheetml/2017/richdata2" ref="B3:T46">
      <sortCondition ref="J2:J43"/>
    </sortState>
  </autoFilter>
  <sortState xmlns:xlrd2="http://schemas.microsoft.com/office/spreadsheetml/2017/richdata2" ref="C3:T38">
    <sortCondition ref="N3:N38"/>
    <sortCondition ref="J3:J38"/>
    <sortCondition descending="1" ref="O3:O38"/>
  </sortState>
  <phoneticPr fontId="61"/>
  <dataValidations count="1">
    <dataValidation type="list" allowBlank="1" showInputMessage="1" showErrorMessage="1" sqref="B3:D45" xr:uid="{BAE5F566-9B71-470C-BE67-7F67BBE67C60}">
      <formula1>"会員,NEW-1,NEW-2,GUEST"</formula1>
    </dataValidation>
  </dataValidations>
  <printOptions gridLines="1"/>
  <pageMargins left="0.25" right="0.25" top="0.75" bottom="0.75" header="0.3" footer="0.3"/>
  <pageSetup scale="41"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56F56-64FF-463E-98EA-6E55B23DE419}">
  <sheetPr>
    <pageSetUpPr fitToPage="1"/>
  </sheetPr>
  <dimension ref="B1:Y53"/>
  <sheetViews>
    <sheetView topLeftCell="H26" zoomScale="90" zoomScaleNormal="90" workbookViewId="0">
      <selection activeCell="W48" sqref="W48:X52"/>
    </sheetView>
  </sheetViews>
  <sheetFormatPr defaultColWidth="9.81640625" defaultRowHeight="13"/>
  <cols>
    <col min="1" max="1" width="5" style="270" customWidth="1"/>
    <col min="2" max="2" width="12.6328125" style="270" customWidth="1"/>
    <col min="3" max="4" width="13.7265625" style="270" customWidth="1"/>
    <col min="5" max="5" width="42.08984375" style="270" customWidth="1"/>
    <col min="6" max="6" width="9.36328125" style="270" customWidth="1"/>
    <col min="7" max="7" width="9.36328125" style="395" customWidth="1"/>
    <col min="8" max="8" width="8.26953125" style="395" customWidth="1"/>
    <col min="9" max="9" width="12.6328125" style="270" customWidth="1"/>
    <col min="10" max="11" width="13.7265625" style="270" customWidth="1"/>
    <col min="12" max="12" width="39.90625" style="270" customWidth="1"/>
    <col min="13" max="14" width="9.36328125" style="270" customWidth="1"/>
    <col min="15" max="15" width="8.26953125" style="270" customWidth="1"/>
    <col min="16" max="18" width="9.81640625" style="270"/>
    <col min="19" max="19" width="16.26953125" style="270" customWidth="1"/>
    <col min="20" max="21" width="9.81640625" style="270"/>
    <col min="22" max="22" width="29.36328125" style="270" customWidth="1"/>
    <col min="23" max="16384" width="9.81640625" style="270"/>
  </cols>
  <sheetData>
    <row r="1" spans="2:25" ht="40.15" customHeight="1" thickBot="1">
      <c r="B1" s="492" t="s">
        <v>938</v>
      </c>
      <c r="G1" s="270"/>
      <c r="H1" s="270"/>
      <c r="J1" s="265"/>
      <c r="K1" s="266"/>
      <c r="L1" s="493"/>
      <c r="M1" s="493" t="s">
        <v>324</v>
      </c>
      <c r="N1" s="1434">
        <v>45194</v>
      </c>
      <c r="O1" s="1471"/>
    </row>
    <row r="2" spans="2:25" ht="80" customHeight="1" thickTop="1" thickBot="1">
      <c r="B2" s="1454" t="s">
        <v>821</v>
      </c>
      <c r="C2" s="1455"/>
      <c r="D2" s="1455"/>
      <c r="E2" s="1455"/>
      <c r="F2" s="1455"/>
      <c r="G2" s="1455"/>
      <c r="H2" s="1472"/>
      <c r="I2" s="1448" t="s">
        <v>939</v>
      </c>
      <c r="J2" s="1415"/>
      <c r="K2" s="1415"/>
      <c r="L2" s="1415"/>
      <c r="M2" s="1415"/>
      <c r="N2" s="1415"/>
      <c r="O2" s="1416"/>
    </row>
    <row r="3" spans="2:25" ht="35" customHeight="1" thickBot="1">
      <c r="B3" s="1122" t="s">
        <v>769</v>
      </c>
      <c r="C3" s="1473" t="s">
        <v>328</v>
      </c>
      <c r="D3" s="1474"/>
      <c r="E3" s="1123" t="s">
        <v>17</v>
      </c>
      <c r="F3" s="1123" t="s">
        <v>329</v>
      </c>
      <c r="G3" s="1123" t="s">
        <v>330</v>
      </c>
      <c r="H3" s="1124" t="s">
        <v>331</v>
      </c>
      <c r="I3" s="1125" t="s">
        <v>769</v>
      </c>
      <c r="J3" s="1473" t="s">
        <v>328</v>
      </c>
      <c r="K3" s="1474"/>
      <c r="L3" s="1123" t="s">
        <v>17</v>
      </c>
      <c r="M3" s="1123" t="s">
        <v>329</v>
      </c>
      <c r="N3" s="1123" t="s">
        <v>330</v>
      </c>
      <c r="O3" s="1294" t="s">
        <v>331</v>
      </c>
      <c r="R3" s="1362" t="s">
        <v>769</v>
      </c>
      <c r="S3" s="1360"/>
      <c r="T3" s="1465" t="s">
        <v>328</v>
      </c>
      <c r="U3" s="1465"/>
      <c r="V3" s="1203" t="s">
        <v>17</v>
      </c>
      <c r="W3" s="1203" t="s">
        <v>329</v>
      </c>
      <c r="X3" s="1203" t="s">
        <v>330</v>
      </c>
      <c r="Y3" s="1203" t="s">
        <v>331</v>
      </c>
    </row>
    <row r="4" spans="2:25" ht="18" customHeight="1">
      <c r="B4" s="562">
        <v>1</v>
      </c>
      <c r="C4" s="373" t="s">
        <v>35</v>
      </c>
      <c r="D4" s="374" t="s">
        <v>36</v>
      </c>
      <c r="E4" s="1295" t="s">
        <v>332</v>
      </c>
      <c r="F4" s="374" t="s">
        <v>60</v>
      </c>
      <c r="G4" s="1296">
        <v>23</v>
      </c>
      <c r="H4" s="1297">
        <v>11</v>
      </c>
      <c r="I4" s="313">
        <v>7</v>
      </c>
      <c r="J4" s="563" t="s">
        <v>150</v>
      </c>
      <c r="K4" s="564" t="s">
        <v>151</v>
      </c>
      <c r="L4" s="1295" t="s">
        <v>131</v>
      </c>
      <c r="M4" s="564" t="s">
        <v>60</v>
      </c>
      <c r="N4" s="567">
        <v>14</v>
      </c>
      <c r="O4" s="1298">
        <v>40</v>
      </c>
      <c r="R4" s="1361">
        <v>1</v>
      </c>
      <c r="S4" s="1354" t="str">
        <f>T4&amp;" "&amp;U4</f>
        <v>Koyama Akio</v>
      </c>
      <c r="T4" s="1131" t="s">
        <v>35</v>
      </c>
      <c r="U4" s="1131" t="s">
        <v>36</v>
      </c>
      <c r="V4" s="1302" t="s">
        <v>332</v>
      </c>
      <c r="W4" s="1131" t="s">
        <v>60</v>
      </c>
      <c r="X4" s="1355">
        <v>23</v>
      </c>
      <c r="Y4" s="1313">
        <v>11</v>
      </c>
    </row>
    <row r="5" spans="2:25" s="294" customFormat="1" ht="18" customHeight="1">
      <c r="B5" s="1417">
        <v>0.4458333333333333</v>
      </c>
      <c r="C5" s="348" t="s">
        <v>349</v>
      </c>
      <c r="D5" s="1131" t="s">
        <v>146</v>
      </c>
      <c r="E5" s="1299" t="s">
        <v>339</v>
      </c>
      <c r="F5" s="1131" t="s">
        <v>64</v>
      </c>
      <c r="G5" s="1089">
        <v>15</v>
      </c>
      <c r="H5" s="1300">
        <v>51</v>
      </c>
      <c r="I5" s="1466">
        <v>0.47916666666666669</v>
      </c>
      <c r="J5" s="1140" t="s">
        <v>783</v>
      </c>
      <c r="K5" s="890" t="s">
        <v>163</v>
      </c>
      <c r="L5" s="1141" t="s">
        <v>784</v>
      </c>
      <c r="M5" s="896" t="s">
        <v>60</v>
      </c>
      <c r="N5" s="1089">
        <v>16</v>
      </c>
      <c r="O5" s="1301">
        <v>2</v>
      </c>
      <c r="R5" s="1084">
        <v>1</v>
      </c>
      <c r="S5" s="1354" t="str">
        <f t="shared" ref="S5:S6" si="0">T5&amp;" "&amp;U5</f>
        <v>Cho David</v>
      </c>
      <c r="T5" s="1131" t="s">
        <v>349</v>
      </c>
      <c r="U5" s="1131" t="s">
        <v>146</v>
      </c>
      <c r="V5" s="1299" t="s">
        <v>339</v>
      </c>
      <c r="W5" s="1131" t="s">
        <v>64</v>
      </c>
      <c r="X5" s="1089">
        <v>15</v>
      </c>
      <c r="Y5" s="1313">
        <v>51</v>
      </c>
    </row>
    <row r="6" spans="2:25" s="294" customFormat="1" ht="18" customHeight="1">
      <c r="B6" s="1459"/>
      <c r="C6" s="860" t="s">
        <v>731</v>
      </c>
      <c r="D6" s="1090" t="s">
        <v>732</v>
      </c>
      <c r="E6" s="1302" t="s">
        <v>774</v>
      </c>
      <c r="F6" s="1089" t="s">
        <v>60</v>
      </c>
      <c r="G6" s="1089">
        <v>16</v>
      </c>
      <c r="H6" s="1303">
        <v>3</v>
      </c>
      <c r="I6" s="1467"/>
      <c r="J6" s="1304" t="s">
        <v>551</v>
      </c>
      <c r="K6" s="1305" t="s">
        <v>552</v>
      </c>
      <c r="L6" s="1306" t="s">
        <v>782</v>
      </c>
      <c r="M6" s="905" t="s">
        <v>60</v>
      </c>
      <c r="N6" s="890">
        <v>23</v>
      </c>
      <c r="O6" s="1301">
        <v>3</v>
      </c>
      <c r="R6" s="1084">
        <v>1</v>
      </c>
      <c r="S6" s="1354" t="str">
        <f t="shared" si="0"/>
        <v>Kawabata Toshio</v>
      </c>
      <c r="T6" s="1090" t="s">
        <v>731</v>
      </c>
      <c r="U6" s="1090" t="s">
        <v>732</v>
      </c>
      <c r="V6" s="1302" t="s">
        <v>774</v>
      </c>
      <c r="W6" s="1089" t="s">
        <v>60</v>
      </c>
      <c r="X6" s="1089">
        <v>16</v>
      </c>
      <c r="Y6" s="1337">
        <v>3</v>
      </c>
    </row>
    <row r="7" spans="2:25" s="294" customFormat="1" ht="18" customHeight="1" thickBot="1">
      <c r="B7" s="1469"/>
      <c r="C7" s="1140" t="s">
        <v>940</v>
      </c>
      <c r="D7" s="890" t="s">
        <v>941</v>
      </c>
      <c r="E7" s="1141" t="s">
        <v>942</v>
      </c>
      <c r="F7" s="336" t="s">
        <v>60</v>
      </c>
      <c r="G7" s="311" t="s">
        <v>159</v>
      </c>
      <c r="H7" s="906"/>
      <c r="I7" s="1468"/>
      <c r="J7" s="1307" t="s">
        <v>771</v>
      </c>
      <c r="K7" s="1308" t="s">
        <v>772</v>
      </c>
      <c r="L7" s="1309" t="s">
        <v>770</v>
      </c>
      <c r="M7" s="336" t="s">
        <v>60</v>
      </c>
      <c r="N7" s="311" t="s">
        <v>159</v>
      </c>
      <c r="O7" s="1310"/>
      <c r="R7" s="1084">
        <v>2</v>
      </c>
      <c r="S7" s="1354" t="str">
        <f t="shared" ref="S7:S44" si="1">T7&amp;" "&amp;U7</f>
        <v>Goto Atsuhiko</v>
      </c>
      <c r="T7" s="1089" t="s">
        <v>177</v>
      </c>
      <c r="U7" s="1089" t="s">
        <v>178</v>
      </c>
      <c r="V7" s="1302" t="s">
        <v>127</v>
      </c>
      <c r="W7" s="1089" t="s">
        <v>60</v>
      </c>
      <c r="X7" s="1135">
        <v>20</v>
      </c>
      <c r="Y7" s="1089">
        <v>9</v>
      </c>
    </row>
    <row r="8" spans="2:25" s="294" customFormat="1" ht="18" customHeight="1">
      <c r="B8" s="526">
        <v>2</v>
      </c>
      <c r="C8" s="314" t="s">
        <v>177</v>
      </c>
      <c r="D8" s="315" t="s">
        <v>178</v>
      </c>
      <c r="E8" s="1311" t="s">
        <v>127</v>
      </c>
      <c r="F8" s="315" t="s">
        <v>60</v>
      </c>
      <c r="G8" s="371">
        <v>20</v>
      </c>
      <c r="H8" s="360">
        <v>9</v>
      </c>
      <c r="I8" s="318">
        <v>8</v>
      </c>
      <c r="J8" s="1312" t="s">
        <v>553</v>
      </c>
      <c r="K8" s="1313" t="s">
        <v>554</v>
      </c>
      <c r="L8" s="1299" t="s">
        <v>555</v>
      </c>
      <c r="M8" s="1135" t="s">
        <v>60</v>
      </c>
      <c r="N8" s="1090">
        <v>10</v>
      </c>
      <c r="O8" s="1314">
        <v>24</v>
      </c>
      <c r="R8" s="1084">
        <v>2</v>
      </c>
      <c r="S8" s="1354" t="str">
        <f t="shared" si="1"/>
        <v>Cho  Danny</v>
      </c>
      <c r="T8" s="1089" t="s">
        <v>145</v>
      </c>
      <c r="U8" s="1089" t="s">
        <v>166</v>
      </c>
      <c r="V8" s="1302" t="s">
        <v>339</v>
      </c>
      <c r="W8" s="1089" t="s">
        <v>63</v>
      </c>
      <c r="X8" s="1355">
        <v>9</v>
      </c>
      <c r="Y8" s="1131">
        <v>15</v>
      </c>
    </row>
    <row r="9" spans="2:25" s="294" customFormat="1" ht="18" customHeight="1">
      <c r="B9" s="1417">
        <v>0.4513888888888889</v>
      </c>
      <c r="C9" s="863" t="s">
        <v>145</v>
      </c>
      <c r="D9" s="1089" t="s">
        <v>166</v>
      </c>
      <c r="E9" s="1302" t="s">
        <v>339</v>
      </c>
      <c r="F9" s="1089" t="s">
        <v>63</v>
      </c>
      <c r="G9" s="1315">
        <v>9</v>
      </c>
      <c r="H9" s="1150">
        <v>15</v>
      </c>
      <c r="I9" s="1466">
        <v>0.48472222222222222</v>
      </c>
      <c r="J9" s="1316" t="s">
        <v>224</v>
      </c>
      <c r="K9" s="1317" t="s">
        <v>225</v>
      </c>
      <c r="L9" s="1318" t="s">
        <v>339</v>
      </c>
      <c r="M9" s="896" t="s">
        <v>180</v>
      </c>
      <c r="N9" s="896">
        <v>22</v>
      </c>
      <c r="O9" s="1301">
        <v>23</v>
      </c>
      <c r="R9" s="1084">
        <v>2</v>
      </c>
      <c r="S9" s="1354" t="str">
        <f t="shared" si="1"/>
        <v>Arita Yasushi</v>
      </c>
      <c r="T9" s="1313" t="s">
        <v>214</v>
      </c>
      <c r="U9" s="1313" t="s">
        <v>215</v>
      </c>
      <c r="V9" s="1302" t="s">
        <v>359</v>
      </c>
      <c r="W9" s="1089" t="s">
        <v>60</v>
      </c>
      <c r="X9" s="1090">
        <v>32</v>
      </c>
      <c r="Y9" s="1089">
        <v>7</v>
      </c>
    </row>
    <row r="10" spans="2:25" s="294" customFormat="1" ht="18" customHeight="1">
      <c r="B10" s="1417"/>
      <c r="C10" s="1319" t="s">
        <v>214</v>
      </c>
      <c r="D10" s="1305" t="s">
        <v>215</v>
      </c>
      <c r="E10" s="1306" t="s">
        <v>359</v>
      </c>
      <c r="F10" s="896" t="s">
        <v>60</v>
      </c>
      <c r="G10" s="890">
        <v>32</v>
      </c>
      <c r="H10" s="906">
        <v>7</v>
      </c>
      <c r="I10" s="1467"/>
      <c r="J10" s="887" t="s">
        <v>33</v>
      </c>
      <c r="K10" s="1131" t="s">
        <v>30</v>
      </c>
      <c r="L10" s="1302" t="s">
        <v>339</v>
      </c>
      <c r="M10" s="1131" t="s">
        <v>64</v>
      </c>
      <c r="N10" s="1135">
        <v>25</v>
      </c>
      <c r="O10" s="892">
        <v>17</v>
      </c>
      <c r="R10" s="1084">
        <v>2</v>
      </c>
      <c r="S10" s="1354" t="str">
        <f t="shared" si="1"/>
        <v>Saito Ikuma</v>
      </c>
      <c r="T10" s="1135" t="s">
        <v>240</v>
      </c>
      <c r="U10" s="1135" t="s">
        <v>241</v>
      </c>
      <c r="V10" s="1302" t="s">
        <v>126</v>
      </c>
      <c r="W10" s="1135" t="s">
        <v>60</v>
      </c>
      <c r="X10" s="1135">
        <v>33</v>
      </c>
      <c r="Y10" s="1337">
        <v>21</v>
      </c>
    </row>
    <row r="11" spans="2:25" s="294" customFormat="1" ht="18" customHeight="1" thickBot="1">
      <c r="B11" s="1460"/>
      <c r="C11" s="353" t="s">
        <v>240</v>
      </c>
      <c r="D11" s="336" t="s">
        <v>241</v>
      </c>
      <c r="E11" s="1320" t="s">
        <v>126</v>
      </c>
      <c r="F11" s="336" t="s">
        <v>60</v>
      </c>
      <c r="G11" s="336">
        <v>33</v>
      </c>
      <c r="H11" s="1321">
        <v>21</v>
      </c>
      <c r="I11" s="1468"/>
      <c r="J11" s="1007" t="s">
        <v>4</v>
      </c>
      <c r="K11" s="896" t="s">
        <v>5</v>
      </c>
      <c r="L11" s="1322" t="s">
        <v>339</v>
      </c>
      <c r="M11" s="896" t="s">
        <v>63</v>
      </c>
      <c r="N11" s="905">
        <v>25</v>
      </c>
      <c r="O11" s="892">
        <v>27</v>
      </c>
      <c r="R11" s="1084">
        <v>3</v>
      </c>
      <c r="S11" s="1354" t="str">
        <f t="shared" si="1"/>
        <v>Ichikawa Yoji</v>
      </c>
      <c r="T11" s="1162" t="s">
        <v>0</v>
      </c>
      <c r="U11" s="1162" t="s">
        <v>1</v>
      </c>
      <c r="V11" s="1302" t="s">
        <v>339</v>
      </c>
      <c r="W11" s="1135" t="s">
        <v>60</v>
      </c>
      <c r="X11" s="1356">
        <v>26.879999999999995</v>
      </c>
      <c r="Y11" s="1135">
        <v>11</v>
      </c>
    </row>
    <row r="12" spans="2:25" s="294" customFormat="1" ht="18" customHeight="1">
      <c r="B12" s="562">
        <v>3</v>
      </c>
      <c r="C12" s="1323" t="s">
        <v>0</v>
      </c>
      <c r="D12" s="1324" t="s">
        <v>1</v>
      </c>
      <c r="E12" s="1325" t="s">
        <v>339</v>
      </c>
      <c r="F12" s="1326" t="s">
        <v>60</v>
      </c>
      <c r="G12" s="1327">
        <v>26.879999999999995</v>
      </c>
      <c r="H12" s="1159">
        <v>11</v>
      </c>
      <c r="I12" s="318">
        <v>9</v>
      </c>
      <c r="J12" s="1160" t="s">
        <v>49</v>
      </c>
      <c r="K12" s="869" t="s">
        <v>50</v>
      </c>
      <c r="L12" s="984" t="s">
        <v>333</v>
      </c>
      <c r="M12" s="317" t="s">
        <v>60</v>
      </c>
      <c r="N12" s="342">
        <v>15</v>
      </c>
      <c r="O12" s="1314">
        <v>6</v>
      </c>
      <c r="R12" s="1084">
        <v>3</v>
      </c>
      <c r="S12" s="1354" t="str">
        <f t="shared" si="1"/>
        <v>Kokubo Takahiro</v>
      </c>
      <c r="T12" s="1135" t="s">
        <v>181</v>
      </c>
      <c r="U12" s="1135" t="s">
        <v>182</v>
      </c>
      <c r="V12" s="1302" t="s">
        <v>339</v>
      </c>
      <c r="W12" s="1135" t="s">
        <v>60</v>
      </c>
      <c r="X12" s="1089">
        <v>23</v>
      </c>
      <c r="Y12" s="1089">
        <v>55</v>
      </c>
    </row>
    <row r="13" spans="2:25" s="294" customFormat="1" ht="18" customHeight="1">
      <c r="B13" s="1417">
        <v>0.45694444444444443</v>
      </c>
      <c r="C13" s="290" t="s">
        <v>181</v>
      </c>
      <c r="D13" s="1135" t="s">
        <v>182</v>
      </c>
      <c r="E13" s="1302" t="s">
        <v>339</v>
      </c>
      <c r="F13" s="1135" t="s">
        <v>60</v>
      </c>
      <c r="G13" s="1089">
        <v>23</v>
      </c>
      <c r="H13" s="1154">
        <v>55</v>
      </c>
      <c r="I13" s="1466">
        <v>0.49027777777777781</v>
      </c>
      <c r="J13" s="853" t="s">
        <v>223</v>
      </c>
      <c r="K13" s="1135" t="s">
        <v>3</v>
      </c>
      <c r="L13" s="1302" t="s">
        <v>126</v>
      </c>
      <c r="M13" s="1135" t="s">
        <v>60</v>
      </c>
      <c r="N13" s="1090">
        <v>14</v>
      </c>
      <c r="O13" s="1301">
        <v>14</v>
      </c>
      <c r="R13" s="1084">
        <v>3</v>
      </c>
      <c r="S13" s="1354" t="str">
        <f t="shared" si="1"/>
        <v>Hijima Toshiaki</v>
      </c>
      <c r="T13" s="1089" t="s">
        <v>175</v>
      </c>
      <c r="U13" s="1089" t="s">
        <v>176</v>
      </c>
      <c r="V13" s="1302" t="s">
        <v>350</v>
      </c>
      <c r="W13" s="1089" t="s">
        <v>60</v>
      </c>
      <c r="X13" s="1089">
        <v>26</v>
      </c>
      <c r="Y13" s="1313">
        <v>13</v>
      </c>
    </row>
    <row r="14" spans="2:25" s="294" customFormat="1" ht="18" customHeight="1">
      <c r="B14" s="1459"/>
      <c r="C14" s="351" t="s">
        <v>175</v>
      </c>
      <c r="D14" s="1089" t="s">
        <v>176</v>
      </c>
      <c r="E14" s="1302" t="s">
        <v>350</v>
      </c>
      <c r="F14" s="1089" t="s">
        <v>60</v>
      </c>
      <c r="G14" s="1089">
        <v>26</v>
      </c>
      <c r="H14" s="1300">
        <v>13</v>
      </c>
      <c r="I14" s="1467"/>
      <c r="J14" s="1319" t="s">
        <v>156</v>
      </c>
      <c r="K14" s="1305" t="s">
        <v>336</v>
      </c>
      <c r="L14" s="1322" t="s">
        <v>337</v>
      </c>
      <c r="M14" s="890" t="s">
        <v>60</v>
      </c>
      <c r="N14" s="896">
        <v>22</v>
      </c>
      <c r="O14" s="865">
        <v>6</v>
      </c>
      <c r="R14" s="1084">
        <v>3</v>
      </c>
      <c r="S14" s="1354" t="str">
        <f t="shared" si="1"/>
        <v>Yoshioka Hiroko</v>
      </c>
      <c r="T14" s="1313" t="s">
        <v>114</v>
      </c>
      <c r="U14" s="1313" t="s">
        <v>113</v>
      </c>
      <c r="V14" s="1299" t="s">
        <v>339</v>
      </c>
      <c r="W14" s="1089" t="s">
        <v>63</v>
      </c>
      <c r="X14" s="1090">
        <v>36</v>
      </c>
      <c r="Y14" s="1089">
        <v>27</v>
      </c>
    </row>
    <row r="15" spans="2:25" s="294" customFormat="1" ht="18" customHeight="1" thickBot="1">
      <c r="B15" s="1460"/>
      <c r="C15" s="1312" t="s">
        <v>114</v>
      </c>
      <c r="D15" s="1313" t="s">
        <v>113</v>
      </c>
      <c r="E15" s="1299" t="s">
        <v>339</v>
      </c>
      <c r="F15" s="1089" t="s">
        <v>63</v>
      </c>
      <c r="G15" s="1090">
        <v>36</v>
      </c>
      <c r="H15" s="1157">
        <v>27</v>
      </c>
      <c r="I15" s="1468"/>
      <c r="J15" s="1328" t="s">
        <v>171</v>
      </c>
      <c r="K15" s="1329" t="s">
        <v>172</v>
      </c>
      <c r="L15" s="1330" t="s">
        <v>943</v>
      </c>
      <c r="M15" s="307" t="s">
        <v>63</v>
      </c>
      <c r="N15" s="336">
        <v>27</v>
      </c>
      <c r="O15" s="1331">
        <v>10</v>
      </c>
      <c r="R15" s="1084">
        <v>4</v>
      </c>
      <c r="S15" s="1354" t="str">
        <f t="shared" si="1"/>
        <v>Mori Shigetaka</v>
      </c>
      <c r="T15" s="1089" t="s">
        <v>152</v>
      </c>
      <c r="U15" s="1089" t="s">
        <v>153</v>
      </c>
      <c r="V15" s="1302" t="s">
        <v>129</v>
      </c>
      <c r="W15" s="1089" t="s">
        <v>60</v>
      </c>
      <c r="X15" s="1090">
        <v>23</v>
      </c>
      <c r="Y15" s="1131">
        <v>53</v>
      </c>
    </row>
    <row r="16" spans="2:25" s="294" customFormat="1" ht="18" customHeight="1">
      <c r="B16" s="526">
        <v>4</v>
      </c>
      <c r="C16" s="314" t="s">
        <v>152</v>
      </c>
      <c r="D16" s="315" t="s">
        <v>153</v>
      </c>
      <c r="E16" s="1311" t="s">
        <v>129</v>
      </c>
      <c r="F16" s="315" t="s">
        <v>60</v>
      </c>
      <c r="G16" s="359">
        <v>23</v>
      </c>
      <c r="H16" s="344">
        <v>53</v>
      </c>
      <c r="I16" s="313">
        <v>10</v>
      </c>
      <c r="J16" s="373" t="s">
        <v>2</v>
      </c>
      <c r="K16" s="374" t="s">
        <v>3</v>
      </c>
      <c r="L16" s="1295" t="s">
        <v>339</v>
      </c>
      <c r="M16" s="374" t="s">
        <v>64</v>
      </c>
      <c r="N16" s="362">
        <v>8</v>
      </c>
      <c r="O16" s="1298">
        <v>26</v>
      </c>
      <c r="R16" s="1084">
        <v>4</v>
      </c>
      <c r="S16" s="1354" t="str">
        <f t="shared" si="1"/>
        <v>Sato Junichi</v>
      </c>
      <c r="T16" s="1131" t="s">
        <v>142</v>
      </c>
      <c r="U16" s="1131" t="s">
        <v>345</v>
      </c>
      <c r="V16" s="1155" t="s">
        <v>346</v>
      </c>
      <c r="W16" s="1135" t="s">
        <v>60</v>
      </c>
      <c r="X16" s="1090">
        <v>21</v>
      </c>
      <c r="Y16" s="1313">
        <v>5</v>
      </c>
    </row>
    <row r="17" spans="2:25" s="294" customFormat="1" ht="18" customHeight="1">
      <c r="B17" s="1417">
        <v>0.46249999999999997</v>
      </c>
      <c r="C17" s="887" t="s">
        <v>142</v>
      </c>
      <c r="D17" s="1131" t="s">
        <v>345</v>
      </c>
      <c r="E17" s="1155" t="s">
        <v>346</v>
      </c>
      <c r="F17" s="1135" t="s">
        <v>60</v>
      </c>
      <c r="G17" s="1090">
        <v>21</v>
      </c>
      <c r="H17" s="1300">
        <v>5</v>
      </c>
      <c r="I17" s="1394">
        <v>0.49583333333333335</v>
      </c>
      <c r="J17" s="1304" t="s">
        <v>944</v>
      </c>
      <c r="K17" s="1332" t="s">
        <v>945</v>
      </c>
      <c r="L17" s="1322" t="s">
        <v>347</v>
      </c>
      <c r="M17" s="905" t="s">
        <v>60</v>
      </c>
      <c r="N17" s="890">
        <v>30</v>
      </c>
      <c r="O17" s="554">
        <v>2</v>
      </c>
      <c r="R17" s="1084">
        <v>5</v>
      </c>
      <c r="S17" s="1354" t="str">
        <f t="shared" si="1"/>
        <v>Kamei Yoshio</v>
      </c>
      <c r="T17" s="1131" t="s">
        <v>238</v>
      </c>
      <c r="U17" s="1131" t="s">
        <v>239</v>
      </c>
      <c r="V17" s="1209" t="s">
        <v>348</v>
      </c>
      <c r="W17" s="1131" t="s">
        <v>64</v>
      </c>
      <c r="X17" s="1131">
        <v>9</v>
      </c>
      <c r="Y17" s="1313">
        <v>51</v>
      </c>
    </row>
    <row r="18" spans="2:25" s="294" customFormat="1" ht="18" customHeight="1">
      <c r="B18" s="1459"/>
      <c r="C18" s="1304" t="s">
        <v>946</v>
      </c>
      <c r="D18" s="1305" t="s">
        <v>947</v>
      </c>
      <c r="E18" s="1306" t="s">
        <v>339</v>
      </c>
      <c r="F18" s="896" t="s">
        <v>63</v>
      </c>
      <c r="G18" s="890" t="s">
        <v>159</v>
      </c>
      <c r="H18" s="1154"/>
      <c r="I18" s="1461"/>
      <c r="J18" s="863" t="s">
        <v>24</v>
      </c>
      <c r="K18" s="1089" t="s">
        <v>37</v>
      </c>
      <c r="L18" s="1299" t="s">
        <v>339</v>
      </c>
      <c r="M18" s="1089" t="s">
        <v>63</v>
      </c>
      <c r="N18" s="1090">
        <v>34</v>
      </c>
      <c r="O18" s="1333">
        <v>8</v>
      </c>
      <c r="R18" s="1084">
        <v>5</v>
      </c>
      <c r="S18" s="1354" t="str">
        <f t="shared" si="1"/>
        <v>Akutagawa Hiroshi</v>
      </c>
      <c r="T18" s="1337" t="s">
        <v>51</v>
      </c>
      <c r="U18" s="1337" t="s">
        <v>52</v>
      </c>
      <c r="V18" s="1299" t="s">
        <v>339</v>
      </c>
      <c r="W18" s="1089" t="s">
        <v>180</v>
      </c>
      <c r="X18" s="1090">
        <v>17</v>
      </c>
      <c r="Y18" s="1313">
        <v>8</v>
      </c>
    </row>
    <row r="19" spans="2:25" s="294" customFormat="1" ht="18" customHeight="1" thickBot="1">
      <c r="B19" s="1469"/>
      <c r="C19" s="1316"/>
      <c r="D19" s="1317"/>
      <c r="E19" s="1318"/>
      <c r="F19" s="905"/>
      <c r="G19" s="896"/>
      <c r="H19" s="906"/>
      <c r="I19" s="1470"/>
      <c r="J19" s="353"/>
      <c r="K19" s="336"/>
      <c r="L19" s="1309"/>
      <c r="M19" s="307"/>
      <c r="N19" s="336"/>
      <c r="O19" s="883"/>
      <c r="R19" s="1084">
        <v>5</v>
      </c>
      <c r="S19" s="1354" t="str">
        <f t="shared" si="1"/>
        <v>Umemoto Ryosuke</v>
      </c>
      <c r="T19" s="1337" t="s">
        <v>556</v>
      </c>
      <c r="U19" s="1337" t="s">
        <v>557</v>
      </c>
      <c r="V19" s="1299" t="s">
        <v>770</v>
      </c>
      <c r="W19" s="1135" t="s">
        <v>60</v>
      </c>
      <c r="X19" s="1089">
        <v>24</v>
      </c>
      <c r="Y19" s="1089">
        <v>4</v>
      </c>
    </row>
    <row r="20" spans="2:25" s="294" customFormat="1" ht="18" customHeight="1">
      <c r="B20" s="526">
        <v>5</v>
      </c>
      <c r="C20" s="770" t="s">
        <v>238</v>
      </c>
      <c r="D20" s="771" t="s">
        <v>239</v>
      </c>
      <c r="E20" s="1187" t="s">
        <v>348</v>
      </c>
      <c r="F20" s="771" t="s">
        <v>64</v>
      </c>
      <c r="G20" s="771">
        <v>9</v>
      </c>
      <c r="H20" s="1334">
        <v>51</v>
      </c>
      <c r="I20" s="318">
        <v>11</v>
      </c>
      <c r="J20" s="887" t="s">
        <v>164</v>
      </c>
      <c r="K20" s="1131" t="s">
        <v>165</v>
      </c>
      <c r="L20" s="1302" t="s">
        <v>364</v>
      </c>
      <c r="M20" s="1131" t="s">
        <v>60</v>
      </c>
      <c r="N20" s="315">
        <v>21</v>
      </c>
      <c r="O20" s="1335">
        <v>41</v>
      </c>
      <c r="R20" s="1084">
        <v>6</v>
      </c>
      <c r="S20" s="1354" t="str">
        <f t="shared" si="1"/>
        <v>Shinozuka Kevin</v>
      </c>
      <c r="T20" s="1089" t="s">
        <v>61</v>
      </c>
      <c r="U20" s="1089" t="s">
        <v>62</v>
      </c>
      <c r="V20" s="1302" t="s">
        <v>354</v>
      </c>
      <c r="W20" s="1089" t="s">
        <v>64</v>
      </c>
      <c r="X20" s="1131">
        <v>12</v>
      </c>
      <c r="Y20" s="1313">
        <v>63</v>
      </c>
    </row>
    <row r="21" spans="2:25" s="294" customFormat="1" ht="18" customHeight="1">
      <c r="B21" s="1417">
        <v>0.4680555555555555</v>
      </c>
      <c r="C21" s="1336" t="s">
        <v>51</v>
      </c>
      <c r="D21" s="1337" t="s">
        <v>52</v>
      </c>
      <c r="E21" s="1299" t="s">
        <v>339</v>
      </c>
      <c r="F21" s="1089" t="s">
        <v>180</v>
      </c>
      <c r="G21" s="1167">
        <v>17</v>
      </c>
      <c r="H21" s="1300">
        <v>8</v>
      </c>
      <c r="I21" s="1394">
        <v>0.50138888888888888</v>
      </c>
      <c r="J21" s="1162" t="s">
        <v>167</v>
      </c>
      <c r="K21" s="1162" t="s">
        <v>168</v>
      </c>
      <c r="L21" s="1163" t="s">
        <v>126</v>
      </c>
      <c r="M21" s="1131" t="s">
        <v>60</v>
      </c>
      <c r="N21" s="1089">
        <v>22</v>
      </c>
      <c r="O21" s="1338">
        <v>3</v>
      </c>
      <c r="R21" s="1084">
        <v>6</v>
      </c>
      <c r="S21" s="1354" t="str">
        <f t="shared" si="1"/>
        <v>Kuwata Akira</v>
      </c>
      <c r="T21" s="1337" t="s">
        <v>226</v>
      </c>
      <c r="U21" s="1337" t="s">
        <v>227</v>
      </c>
      <c r="V21" s="1302" t="s">
        <v>339</v>
      </c>
      <c r="W21" s="1089" t="s">
        <v>180</v>
      </c>
      <c r="X21" s="1090">
        <v>22</v>
      </c>
      <c r="Y21" s="1313">
        <v>28</v>
      </c>
    </row>
    <row r="22" spans="2:25" s="294" customFormat="1" ht="18" customHeight="1">
      <c r="B22" s="1459"/>
      <c r="C22" s="1316" t="s">
        <v>556</v>
      </c>
      <c r="D22" s="1317" t="s">
        <v>557</v>
      </c>
      <c r="E22" s="1318" t="s">
        <v>770</v>
      </c>
      <c r="F22" s="905" t="s">
        <v>60</v>
      </c>
      <c r="G22" s="896">
        <v>24</v>
      </c>
      <c r="H22" s="906">
        <v>4</v>
      </c>
      <c r="I22" s="1461"/>
      <c r="J22" s="1142" t="s">
        <v>351</v>
      </c>
      <c r="K22" s="905" t="s">
        <v>352</v>
      </c>
      <c r="L22" s="1306" t="s">
        <v>350</v>
      </c>
      <c r="M22" s="905" t="s">
        <v>60</v>
      </c>
      <c r="N22" s="890">
        <v>32</v>
      </c>
      <c r="O22" s="1338">
        <v>20</v>
      </c>
      <c r="R22" s="1084">
        <v>6</v>
      </c>
      <c r="S22" s="1354" t="str">
        <f t="shared" si="1"/>
        <v>Hori Masahiro</v>
      </c>
      <c r="T22" s="1090" t="s">
        <v>154</v>
      </c>
      <c r="U22" s="1090" t="s">
        <v>155</v>
      </c>
      <c r="V22" s="1302" t="s">
        <v>365</v>
      </c>
      <c r="W22" s="1090" t="s">
        <v>180</v>
      </c>
      <c r="X22" s="1135">
        <v>36</v>
      </c>
      <c r="Y22" s="1090">
        <v>5</v>
      </c>
    </row>
    <row r="23" spans="2:25" s="294" customFormat="1" ht="18" customHeight="1" thickBot="1">
      <c r="B23" s="1460"/>
      <c r="C23" s="1339" t="s">
        <v>289</v>
      </c>
      <c r="D23" s="311" t="s">
        <v>288</v>
      </c>
      <c r="E23" s="1320" t="s">
        <v>948</v>
      </c>
      <c r="F23" s="307" t="s">
        <v>64</v>
      </c>
      <c r="G23" s="311" t="s">
        <v>159</v>
      </c>
      <c r="H23" s="1321"/>
      <c r="I23" s="1462"/>
      <c r="J23" s="561" t="s">
        <v>25</v>
      </c>
      <c r="K23" s="307" t="s">
        <v>26</v>
      </c>
      <c r="L23" s="1320" t="s">
        <v>207</v>
      </c>
      <c r="M23" s="307" t="s">
        <v>63</v>
      </c>
      <c r="N23" s="336">
        <v>36</v>
      </c>
      <c r="O23" s="1340">
        <v>7</v>
      </c>
      <c r="R23" s="1084">
        <v>7</v>
      </c>
      <c r="S23" s="1354" t="str">
        <f t="shared" si="1"/>
        <v>Yaoita Tony</v>
      </c>
      <c r="T23" s="1089" t="s">
        <v>150</v>
      </c>
      <c r="U23" s="1089" t="s">
        <v>151</v>
      </c>
      <c r="V23" s="1302" t="s">
        <v>131</v>
      </c>
      <c r="W23" s="1089" t="s">
        <v>60</v>
      </c>
      <c r="X23" s="1090">
        <v>14</v>
      </c>
      <c r="Y23" s="1313">
        <v>40</v>
      </c>
    </row>
    <row r="24" spans="2:25" s="294" customFormat="1" ht="18" customHeight="1">
      <c r="B24" s="1186">
        <v>6</v>
      </c>
      <c r="C24" s="314" t="s">
        <v>61</v>
      </c>
      <c r="D24" s="315" t="s">
        <v>62</v>
      </c>
      <c r="E24" s="1311" t="s">
        <v>354</v>
      </c>
      <c r="F24" s="315" t="s">
        <v>64</v>
      </c>
      <c r="G24" s="342">
        <v>12</v>
      </c>
      <c r="H24" s="1334">
        <v>63</v>
      </c>
      <c r="I24" s="318">
        <v>12</v>
      </c>
      <c r="J24" s="361" t="s">
        <v>162</v>
      </c>
      <c r="K24" s="362" t="s">
        <v>163</v>
      </c>
      <c r="L24" s="1295" t="s">
        <v>693</v>
      </c>
      <c r="M24" s="362" t="s">
        <v>60</v>
      </c>
      <c r="N24" s="374">
        <v>12</v>
      </c>
      <c r="O24" s="1341">
        <v>29</v>
      </c>
      <c r="R24" s="1084">
        <v>7</v>
      </c>
      <c r="S24" s="1354" t="str">
        <f t="shared" si="1"/>
        <v>Wada Toru</v>
      </c>
      <c r="T24" s="1206" t="s">
        <v>783</v>
      </c>
      <c r="U24" s="1090" t="s">
        <v>163</v>
      </c>
      <c r="V24" s="1207" t="s">
        <v>784</v>
      </c>
      <c r="W24" s="1089" t="s">
        <v>60</v>
      </c>
      <c r="X24" s="1089">
        <v>16</v>
      </c>
      <c r="Y24" s="1313">
        <v>2</v>
      </c>
    </row>
    <row r="25" spans="2:25" s="294" customFormat="1" ht="18" customHeight="1">
      <c r="B25" s="1417">
        <v>0.47361111111111115</v>
      </c>
      <c r="C25" s="1342" t="s">
        <v>226</v>
      </c>
      <c r="D25" s="1337" t="s">
        <v>227</v>
      </c>
      <c r="E25" s="1302" t="s">
        <v>339</v>
      </c>
      <c r="F25" s="1089" t="s">
        <v>180</v>
      </c>
      <c r="G25" s="1090">
        <v>22</v>
      </c>
      <c r="H25" s="1300">
        <v>28</v>
      </c>
      <c r="I25" s="1394">
        <v>0.50694444444444442</v>
      </c>
      <c r="J25" s="1343" t="s">
        <v>360</v>
      </c>
      <c r="K25" s="1344" t="s">
        <v>361</v>
      </c>
      <c r="L25" s="1295" t="s">
        <v>782</v>
      </c>
      <c r="M25" s="374" t="s">
        <v>60</v>
      </c>
      <c r="N25" s="564">
        <v>20</v>
      </c>
      <c r="O25" s="1345">
        <v>3</v>
      </c>
      <c r="R25" s="1084">
        <v>7</v>
      </c>
      <c r="S25" s="1354" t="str">
        <f t="shared" si="1"/>
        <v>Nakamoto Daishiro</v>
      </c>
      <c r="T25" s="1313" t="s">
        <v>551</v>
      </c>
      <c r="U25" s="1313" t="s">
        <v>552</v>
      </c>
      <c r="V25" s="1302" t="s">
        <v>782</v>
      </c>
      <c r="W25" s="1135" t="s">
        <v>60</v>
      </c>
      <c r="X25" s="1090">
        <v>23</v>
      </c>
      <c r="Y25" s="1313">
        <v>3</v>
      </c>
    </row>
    <row r="26" spans="2:25" s="294" customFormat="1" ht="18" customHeight="1">
      <c r="B26" s="1459"/>
      <c r="C26" s="1346" t="s">
        <v>154</v>
      </c>
      <c r="D26" s="890" t="s">
        <v>155</v>
      </c>
      <c r="E26" s="1306" t="s">
        <v>365</v>
      </c>
      <c r="F26" s="890" t="s">
        <v>180</v>
      </c>
      <c r="G26" s="905">
        <v>36</v>
      </c>
      <c r="H26" s="1347">
        <v>5</v>
      </c>
      <c r="I26" s="1461"/>
      <c r="J26" s="290" t="s">
        <v>162</v>
      </c>
      <c r="K26" s="1135" t="s">
        <v>773</v>
      </c>
      <c r="L26" s="1299" t="s">
        <v>339</v>
      </c>
      <c r="M26" s="1089" t="s">
        <v>63</v>
      </c>
      <c r="N26" s="1090">
        <v>22</v>
      </c>
      <c r="O26" s="1301">
        <v>2</v>
      </c>
      <c r="R26" s="1084">
        <v>8</v>
      </c>
      <c r="S26" s="1354" t="str">
        <f t="shared" si="1"/>
        <v>Lee Kyu Ha</v>
      </c>
      <c r="T26" s="1313" t="s">
        <v>553</v>
      </c>
      <c r="U26" s="1313" t="s">
        <v>554</v>
      </c>
      <c r="V26" s="1299" t="s">
        <v>555</v>
      </c>
      <c r="W26" s="1135" t="s">
        <v>60</v>
      </c>
      <c r="X26" s="1090">
        <v>10</v>
      </c>
      <c r="Y26" s="1313">
        <v>24</v>
      </c>
    </row>
    <row r="27" spans="2:25" s="294" customFormat="1" ht="18" customHeight="1" thickBot="1">
      <c r="B27" s="1463"/>
      <c r="C27" s="1348" t="s">
        <v>144</v>
      </c>
      <c r="D27" s="1029" t="s">
        <v>124</v>
      </c>
      <c r="E27" s="1349" t="s">
        <v>339</v>
      </c>
      <c r="F27" s="585" t="s">
        <v>60</v>
      </c>
      <c r="G27" s="586" t="s">
        <v>159</v>
      </c>
      <c r="H27" s="1350"/>
      <c r="I27" s="1464"/>
      <c r="J27" s="1351" t="s">
        <v>149</v>
      </c>
      <c r="K27" s="585" t="s">
        <v>366</v>
      </c>
      <c r="L27" s="1352" t="s">
        <v>367</v>
      </c>
      <c r="M27" s="585" t="s">
        <v>60</v>
      </c>
      <c r="N27" s="586">
        <v>27</v>
      </c>
      <c r="O27" s="1353">
        <v>2</v>
      </c>
      <c r="R27" s="1084">
        <v>8</v>
      </c>
      <c r="S27" s="1354" t="str">
        <f t="shared" si="1"/>
        <v>Yamanami Masanori</v>
      </c>
      <c r="T27" s="1337" t="s">
        <v>224</v>
      </c>
      <c r="U27" s="1337" t="s">
        <v>225</v>
      </c>
      <c r="V27" s="1299" t="s">
        <v>339</v>
      </c>
      <c r="W27" s="1089" t="s">
        <v>180</v>
      </c>
      <c r="X27" s="1089">
        <v>22</v>
      </c>
      <c r="Y27" s="1313">
        <v>23</v>
      </c>
    </row>
    <row r="28" spans="2:25" s="294" customFormat="1" ht="21.5" customHeight="1" thickTop="1">
      <c r="B28" s="380"/>
      <c r="C28" s="381"/>
      <c r="D28" s="381"/>
      <c r="E28" s="381"/>
      <c r="F28" s="382"/>
      <c r="G28" s="382"/>
      <c r="H28" s="382"/>
      <c r="I28" s="380"/>
      <c r="J28" s="591"/>
      <c r="K28" s="383"/>
      <c r="L28" s="383"/>
      <c r="M28" s="23"/>
      <c r="N28" s="23"/>
      <c r="O28" s="23"/>
      <c r="R28" s="1084">
        <v>8</v>
      </c>
      <c r="S28" s="1354" t="str">
        <f t="shared" si="1"/>
        <v>Nagashima Takashi</v>
      </c>
      <c r="T28" s="1131" t="s">
        <v>33</v>
      </c>
      <c r="U28" s="1131" t="s">
        <v>30</v>
      </c>
      <c r="V28" s="1302" t="s">
        <v>339</v>
      </c>
      <c r="W28" s="1131" t="s">
        <v>64</v>
      </c>
      <c r="X28" s="1135">
        <v>25</v>
      </c>
      <c r="Y28" s="1135">
        <v>17</v>
      </c>
    </row>
    <row r="29" spans="2:25" ht="18" customHeight="1">
      <c r="B29" s="389" t="s">
        <v>827</v>
      </c>
      <c r="C29" s="389"/>
      <c r="D29" s="389"/>
      <c r="E29" s="389"/>
      <c r="F29" s="390"/>
      <c r="G29" s="390"/>
      <c r="H29" s="390"/>
      <c r="I29" s="386"/>
      <c r="J29" s="386"/>
      <c r="K29" s="387"/>
      <c r="L29" s="387"/>
      <c r="M29" s="388"/>
      <c r="N29" s="388"/>
      <c r="O29" s="388"/>
      <c r="R29" s="1084">
        <v>8</v>
      </c>
      <c r="S29" s="1354" t="str">
        <f t="shared" si="1"/>
        <v>Nagai Candy</v>
      </c>
      <c r="T29" s="1089" t="s">
        <v>4</v>
      </c>
      <c r="U29" s="1089" t="s">
        <v>5</v>
      </c>
      <c r="V29" s="1357" t="s">
        <v>339</v>
      </c>
      <c r="W29" s="1089" t="s">
        <v>63</v>
      </c>
      <c r="X29" s="1135">
        <v>25</v>
      </c>
      <c r="Y29" s="1135">
        <v>27</v>
      </c>
    </row>
    <row r="30" spans="2:25" ht="18" customHeight="1">
      <c r="B30" s="389" t="s">
        <v>949</v>
      </c>
      <c r="C30" s="389"/>
      <c r="D30" s="389"/>
      <c r="E30" s="389"/>
      <c r="F30" s="390"/>
      <c r="G30" s="390"/>
      <c r="H30" s="390"/>
      <c r="I30" s="386"/>
      <c r="J30" s="386"/>
      <c r="K30" s="387"/>
      <c r="L30" s="387"/>
      <c r="M30" s="388"/>
      <c r="N30" s="388"/>
      <c r="O30" s="388"/>
      <c r="R30" s="1084">
        <v>9</v>
      </c>
      <c r="S30" s="1354" t="str">
        <f t="shared" si="1"/>
        <v>Kato Seiya</v>
      </c>
      <c r="T30" s="1162" t="s">
        <v>49</v>
      </c>
      <c r="U30" s="1162" t="s">
        <v>50</v>
      </c>
      <c r="V30" s="1212" t="s">
        <v>333</v>
      </c>
      <c r="W30" s="1135" t="s">
        <v>60</v>
      </c>
      <c r="X30" s="1131">
        <v>15</v>
      </c>
      <c r="Y30" s="1313">
        <v>6</v>
      </c>
    </row>
    <row r="31" spans="2:25" ht="18" customHeight="1">
      <c r="B31" s="389" t="s">
        <v>829</v>
      </c>
      <c r="C31" s="387"/>
      <c r="D31" s="387"/>
      <c r="E31" s="387"/>
      <c r="F31" s="386"/>
      <c r="G31" s="391"/>
      <c r="H31" s="391"/>
      <c r="I31" s="392"/>
      <c r="J31" s="386"/>
      <c r="K31" s="387"/>
      <c r="L31" s="387"/>
      <c r="M31" s="388"/>
      <c r="N31" s="388"/>
      <c r="O31" s="388"/>
      <c r="R31" s="1084">
        <v>9</v>
      </c>
      <c r="S31" s="1354" t="str">
        <f t="shared" si="1"/>
        <v>Fujishiro Yasuhiro</v>
      </c>
      <c r="T31" s="1135" t="s">
        <v>223</v>
      </c>
      <c r="U31" s="1135" t="s">
        <v>3</v>
      </c>
      <c r="V31" s="1302" t="s">
        <v>126</v>
      </c>
      <c r="W31" s="1135" t="s">
        <v>60</v>
      </c>
      <c r="X31" s="1090">
        <v>14</v>
      </c>
      <c r="Y31" s="1313">
        <v>14</v>
      </c>
    </row>
    <row r="32" spans="2:25" ht="18" customHeight="1">
      <c r="B32" s="389" t="s">
        <v>950</v>
      </c>
      <c r="C32" s="387"/>
      <c r="D32" s="387"/>
      <c r="E32" s="387"/>
      <c r="F32" s="386"/>
      <c r="G32" s="391"/>
      <c r="H32" s="391"/>
      <c r="I32" s="392"/>
      <c r="J32" s="386"/>
      <c r="K32" s="387"/>
      <c r="L32" s="387"/>
      <c r="M32" s="388"/>
      <c r="N32" s="388"/>
      <c r="O32" s="388"/>
      <c r="R32" s="1084">
        <v>9</v>
      </c>
      <c r="S32" s="1354" t="str">
        <f t="shared" si="1"/>
        <v>Tanaka Michio</v>
      </c>
      <c r="T32" s="1313" t="s">
        <v>156</v>
      </c>
      <c r="U32" s="1313" t="s">
        <v>336</v>
      </c>
      <c r="V32" s="1357" t="s">
        <v>337</v>
      </c>
      <c r="W32" s="1090" t="s">
        <v>60</v>
      </c>
      <c r="X32" s="1089">
        <v>22</v>
      </c>
      <c r="Y32" s="1090">
        <v>6</v>
      </c>
    </row>
    <row r="33" spans="2:25" ht="18" customHeight="1">
      <c r="B33" s="389" t="s">
        <v>565</v>
      </c>
      <c r="C33" s="387"/>
      <c r="D33" s="387"/>
      <c r="E33" s="387"/>
      <c r="F33" s="386"/>
      <c r="G33" s="391"/>
      <c r="H33" s="391"/>
      <c r="I33" s="386"/>
      <c r="J33" s="386"/>
      <c r="K33" s="387"/>
      <c r="L33" s="387"/>
      <c r="M33" s="388"/>
      <c r="N33" s="388"/>
      <c r="O33" s="388"/>
      <c r="R33" s="1084">
        <v>9</v>
      </c>
      <c r="S33" s="1354" t="str">
        <f t="shared" si="1"/>
        <v>Ishikawa Yoko</v>
      </c>
      <c r="T33" s="1337" t="s">
        <v>171</v>
      </c>
      <c r="U33" s="1337" t="s">
        <v>172</v>
      </c>
      <c r="V33" s="1358" t="s">
        <v>943</v>
      </c>
      <c r="W33" s="1089" t="s">
        <v>63</v>
      </c>
      <c r="X33" s="1135">
        <v>27</v>
      </c>
      <c r="Y33" s="1313">
        <v>10</v>
      </c>
    </row>
    <row r="34" spans="2:25" ht="18" customHeight="1">
      <c r="B34" s="387" t="s">
        <v>372</v>
      </c>
      <c r="C34" s="387"/>
      <c r="D34" s="387"/>
      <c r="E34" s="387"/>
      <c r="F34" s="386"/>
      <c r="G34" s="391"/>
      <c r="H34" s="391"/>
      <c r="I34" s="386"/>
      <c r="J34" s="386"/>
      <c r="K34" s="387"/>
      <c r="L34" s="387"/>
      <c r="M34" s="388"/>
      <c r="N34" s="388"/>
      <c r="O34" s="388"/>
      <c r="R34" s="1084">
        <v>10</v>
      </c>
      <c r="S34" s="1354" t="str">
        <f t="shared" si="1"/>
        <v>Morioka Yasuhiro</v>
      </c>
      <c r="T34" s="1131" t="s">
        <v>2</v>
      </c>
      <c r="U34" s="1131" t="s">
        <v>3</v>
      </c>
      <c r="V34" s="1302" t="s">
        <v>339</v>
      </c>
      <c r="W34" s="1131" t="s">
        <v>64</v>
      </c>
      <c r="X34" s="1135">
        <v>8</v>
      </c>
      <c r="Y34" s="1313">
        <v>26</v>
      </c>
    </row>
    <row r="35" spans="2:25" ht="18" customHeight="1">
      <c r="B35" s="387" t="s">
        <v>951</v>
      </c>
      <c r="C35" s="387"/>
      <c r="D35" s="387"/>
      <c r="E35" s="387"/>
      <c r="F35" s="386"/>
      <c r="G35" s="391"/>
      <c r="H35" s="391"/>
      <c r="I35" s="386"/>
      <c r="J35" s="386"/>
      <c r="K35" s="393"/>
      <c r="L35" s="393"/>
      <c r="R35" s="1084">
        <v>10</v>
      </c>
      <c r="S35" s="1354" t="str">
        <f t="shared" si="1"/>
        <v>Kanehiro Masato</v>
      </c>
      <c r="T35" s="1313" t="s">
        <v>944</v>
      </c>
      <c r="U35" s="1359" t="s">
        <v>945</v>
      </c>
      <c r="V35" s="1357" t="s">
        <v>347</v>
      </c>
      <c r="W35" s="1135" t="s">
        <v>60</v>
      </c>
      <c r="X35" s="1090">
        <v>30</v>
      </c>
      <c r="Y35" s="1089">
        <v>2</v>
      </c>
    </row>
    <row r="36" spans="2:25" ht="18" customHeight="1">
      <c r="B36" s="387" t="s">
        <v>952</v>
      </c>
      <c r="C36" s="387"/>
      <c r="D36" s="387"/>
      <c r="E36" s="387"/>
      <c r="F36" s="386"/>
      <c r="G36" s="391"/>
      <c r="H36" s="391"/>
      <c r="I36" s="386"/>
      <c r="J36" s="386"/>
      <c r="K36" s="393"/>
      <c r="L36" s="393"/>
      <c r="R36" s="1084">
        <v>10</v>
      </c>
      <c r="S36" s="1354" t="str">
        <f t="shared" si="1"/>
        <v>Mizusawa Junko</v>
      </c>
      <c r="T36" s="1089" t="s">
        <v>24</v>
      </c>
      <c r="U36" s="1089" t="s">
        <v>37</v>
      </c>
      <c r="V36" s="1299" t="s">
        <v>339</v>
      </c>
      <c r="W36" s="1089" t="s">
        <v>63</v>
      </c>
      <c r="X36" s="1090">
        <v>34</v>
      </c>
      <c r="Y36" s="1337">
        <v>8</v>
      </c>
    </row>
    <row r="37" spans="2:25" ht="18" customHeight="1">
      <c r="B37" s="387" t="s">
        <v>375</v>
      </c>
      <c r="C37" s="387"/>
      <c r="D37" s="387"/>
      <c r="E37" s="387"/>
      <c r="F37" s="386"/>
      <c r="G37" s="391"/>
      <c r="H37" s="391"/>
      <c r="I37" s="386"/>
      <c r="J37" s="386"/>
      <c r="K37" s="387"/>
      <c r="L37" s="387"/>
      <c r="M37" s="388"/>
      <c r="N37" s="388"/>
      <c r="O37" s="388"/>
      <c r="R37" s="1084">
        <v>11</v>
      </c>
      <c r="S37" s="1354" t="str">
        <f t="shared" si="1"/>
        <v>Yamaguchi Taichi</v>
      </c>
      <c r="T37" s="1131" t="s">
        <v>164</v>
      </c>
      <c r="U37" s="1131" t="s">
        <v>165</v>
      </c>
      <c r="V37" s="1302" t="s">
        <v>364</v>
      </c>
      <c r="W37" s="1131" t="s">
        <v>60</v>
      </c>
      <c r="X37" s="1089">
        <v>21</v>
      </c>
      <c r="Y37" s="1313">
        <v>41</v>
      </c>
    </row>
    <row r="38" spans="2:25" ht="18" customHeight="1">
      <c r="B38" s="387" t="s">
        <v>568</v>
      </c>
      <c r="C38" s="387"/>
      <c r="D38" s="387"/>
      <c r="E38" s="387"/>
      <c r="F38" s="386"/>
      <c r="G38" s="391"/>
      <c r="H38" s="391"/>
      <c r="I38" s="386"/>
      <c r="J38" s="386"/>
      <c r="K38" s="387"/>
      <c r="L38" s="387"/>
      <c r="M38" s="388"/>
      <c r="N38" s="388"/>
      <c r="O38" s="388"/>
      <c r="R38" s="1084">
        <v>11</v>
      </c>
      <c r="S38" s="1354" t="str">
        <f t="shared" si="1"/>
        <v>Sugimoto Satoshi</v>
      </c>
      <c r="T38" s="1162" t="s">
        <v>167</v>
      </c>
      <c r="U38" s="1162" t="s">
        <v>168</v>
      </c>
      <c r="V38" s="1163" t="s">
        <v>126</v>
      </c>
      <c r="W38" s="1131" t="s">
        <v>60</v>
      </c>
      <c r="X38" s="1089">
        <v>22</v>
      </c>
      <c r="Y38" s="1313">
        <v>3</v>
      </c>
    </row>
    <row r="39" spans="2:25" ht="18" customHeight="1">
      <c r="B39" s="387" t="s">
        <v>788</v>
      </c>
      <c r="C39" s="387"/>
      <c r="D39" s="387"/>
      <c r="E39" s="387"/>
      <c r="F39" s="386"/>
      <c r="G39" s="391"/>
      <c r="H39" s="391"/>
      <c r="I39" s="386"/>
      <c r="J39" s="386"/>
      <c r="K39" s="387"/>
      <c r="L39" s="387"/>
      <c r="M39" s="388"/>
      <c r="N39" s="388"/>
      <c r="O39" s="388"/>
      <c r="R39" s="1084">
        <v>11</v>
      </c>
      <c r="S39" s="1354" t="str">
        <f t="shared" si="1"/>
        <v>Sakai Tatsuya</v>
      </c>
      <c r="T39" s="1135" t="s">
        <v>351</v>
      </c>
      <c r="U39" s="1135" t="s">
        <v>352</v>
      </c>
      <c r="V39" s="1302" t="s">
        <v>350</v>
      </c>
      <c r="W39" s="1135" t="s">
        <v>60</v>
      </c>
      <c r="X39" s="1090">
        <v>32</v>
      </c>
      <c r="Y39" s="1313">
        <v>20</v>
      </c>
    </row>
    <row r="40" spans="2:25" ht="18" customHeight="1">
      <c r="B40" s="387" t="s">
        <v>377</v>
      </c>
      <c r="C40" s="387"/>
      <c r="D40" s="387"/>
      <c r="E40" s="387"/>
      <c r="F40" s="386"/>
      <c r="G40" s="391"/>
      <c r="H40" s="391"/>
      <c r="I40" s="386"/>
      <c r="J40" s="386"/>
      <c r="K40" s="387"/>
      <c r="L40" s="387"/>
      <c r="M40" s="388"/>
      <c r="N40" s="388"/>
      <c r="O40" s="388"/>
      <c r="R40" s="1084">
        <v>11</v>
      </c>
      <c r="S40" s="1354" t="str">
        <f t="shared" si="1"/>
        <v>Sugawa Masako</v>
      </c>
      <c r="T40" s="1089" t="s">
        <v>25</v>
      </c>
      <c r="U40" s="1089" t="s">
        <v>26</v>
      </c>
      <c r="V40" s="1302" t="s">
        <v>207</v>
      </c>
      <c r="W40" s="1089" t="s">
        <v>63</v>
      </c>
      <c r="X40" s="1135">
        <v>36</v>
      </c>
      <c r="Y40" s="1337">
        <v>7</v>
      </c>
    </row>
    <row r="41" spans="2:25" ht="18" customHeight="1">
      <c r="B41" s="387" t="s">
        <v>789</v>
      </c>
      <c r="C41" s="387"/>
      <c r="D41" s="387"/>
      <c r="E41" s="387"/>
      <c r="F41" s="386"/>
      <c r="G41" s="391"/>
      <c r="H41" s="391"/>
      <c r="I41" s="386"/>
      <c r="J41" s="386"/>
      <c r="K41" s="387"/>
      <c r="L41" s="387"/>
      <c r="M41" s="388"/>
      <c r="N41" s="388"/>
      <c r="O41" s="388"/>
      <c r="R41" s="1084">
        <v>12</v>
      </c>
      <c r="S41" s="1354" t="str">
        <f t="shared" si="1"/>
        <v>Yuzawa Toru</v>
      </c>
      <c r="T41" s="1135" t="s">
        <v>162</v>
      </c>
      <c r="U41" s="1135" t="s">
        <v>163</v>
      </c>
      <c r="V41" s="1302" t="s">
        <v>693</v>
      </c>
      <c r="W41" s="1135" t="s">
        <v>60</v>
      </c>
      <c r="X41" s="1131">
        <v>12</v>
      </c>
      <c r="Y41" s="1313">
        <v>29</v>
      </c>
    </row>
    <row r="42" spans="2:25" ht="18" customHeight="1">
      <c r="B42" s="387" t="s">
        <v>379</v>
      </c>
      <c r="C42" s="387"/>
      <c r="D42" s="387"/>
      <c r="E42" s="387"/>
      <c r="F42" s="386"/>
      <c r="G42" s="391"/>
      <c r="H42" s="391"/>
      <c r="I42" s="386"/>
      <c r="J42" s="386"/>
      <c r="K42" s="387"/>
      <c r="L42" s="387"/>
      <c r="M42" s="388"/>
      <c r="N42" s="388"/>
      <c r="O42" s="388"/>
      <c r="R42" s="1084">
        <v>12</v>
      </c>
      <c r="S42" s="1354" t="str">
        <f t="shared" si="1"/>
        <v>Fujimoto Yasuyoshi</v>
      </c>
      <c r="T42" s="1337" t="s">
        <v>360</v>
      </c>
      <c r="U42" s="1337" t="s">
        <v>361</v>
      </c>
      <c r="V42" s="1302" t="s">
        <v>782</v>
      </c>
      <c r="W42" s="1131" t="s">
        <v>60</v>
      </c>
      <c r="X42" s="1089">
        <v>20</v>
      </c>
      <c r="Y42" s="1090">
        <v>3</v>
      </c>
    </row>
    <row r="43" spans="2:25" ht="18" customHeight="1">
      <c r="B43" s="387" t="s">
        <v>380</v>
      </c>
      <c r="C43" s="387"/>
      <c r="D43" s="387"/>
      <c r="E43" s="387"/>
      <c r="F43" s="386"/>
      <c r="G43" s="391"/>
      <c r="H43" s="391"/>
      <c r="I43" s="386"/>
      <c r="J43" s="386"/>
      <c r="K43" s="393"/>
      <c r="L43" s="393"/>
      <c r="R43" s="1084">
        <v>12</v>
      </c>
      <c r="S43" s="1354" t="str">
        <f t="shared" si="1"/>
        <v>Yuzawa Miki</v>
      </c>
      <c r="T43" s="1135" t="s">
        <v>162</v>
      </c>
      <c r="U43" s="1135" t="s">
        <v>773</v>
      </c>
      <c r="V43" s="1299" t="s">
        <v>339</v>
      </c>
      <c r="W43" s="1089" t="s">
        <v>63</v>
      </c>
      <c r="X43" s="1090">
        <v>22</v>
      </c>
      <c r="Y43" s="1313">
        <v>2</v>
      </c>
    </row>
    <row r="44" spans="2:25" ht="18" customHeight="1">
      <c r="B44" s="387" t="s">
        <v>381</v>
      </c>
      <c r="C44" s="387"/>
      <c r="D44" s="387"/>
      <c r="E44" s="387"/>
      <c r="F44" s="386"/>
      <c r="G44" s="391"/>
      <c r="H44" s="391"/>
      <c r="I44" s="386"/>
      <c r="J44" s="396"/>
      <c r="K44" s="393"/>
      <c r="L44" s="393"/>
      <c r="R44" s="1084">
        <v>12</v>
      </c>
      <c r="S44" s="1354" t="str">
        <f t="shared" si="1"/>
        <v>Nomura Hiroyuki</v>
      </c>
      <c r="T44" s="1135" t="s">
        <v>149</v>
      </c>
      <c r="U44" s="1135" t="s">
        <v>366</v>
      </c>
      <c r="V44" s="1299" t="s">
        <v>367</v>
      </c>
      <c r="W44" s="1135" t="s">
        <v>60</v>
      </c>
      <c r="X44" s="1090">
        <v>27</v>
      </c>
      <c r="Y44" s="1337">
        <v>2</v>
      </c>
    </row>
    <row r="45" spans="2:25" ht="18" customHeight="1">
      <c r="B45" s="397" t="s">
        <v>953</v>
      </c>
      <c r="C45" s="387"/>
      <c r="D45" s="387"/>
      <c r="E45" s="387"/>
      <c r="F45" s="386"/>
      <c r="G45" s="391"/>
      <c r="H45" s="391"/>
      <c r="I45" s="386"/>
      <c r="J45" s="396"/>
      <c r="K45" s="393"/>
      <c r="L45" s="393"/>
    </row>
    <row r="46" spans="2:25" ht="18" customHeight="1">
      <c r="B46" s="393" t="s">
        <v>571</v>
      </c>
      <c r="C46" s="393"/>
      <c r="D46" s="393"/>
      <c r="E46" s="393"/>
      <c r="F46" s="396"/>
      <c r="G46" s="592"/>
      <c r="H46" s="592"/>
      <c r="I46" s="396"/>
      <c r="J46" s="396"/>
      <c r="K46" s="393"/>
      <c r="L46" s="393"/>
    </row>
    <row r="47" spans="2:25" ht="17.25" customHeight="1">
      <c r="B47" s="393"/>
      <c r="R47" s="270" t="s">
        <v>457</v>
      </c>
    </row>
    <row r="48" spans="2:25" ht="17.25" customHeight="1">
      <c r="B48" s="393"/>
      <c r="R48" s="1084">
        <v>1</v>
      </c>
      <c r="S48" s="1354" t="str">
        <f>T48&amp;" "&amp;U48</f>
        <v>Hiruma Masato</v>
      </c>
      <c r="T48" s="1206" t="s">
        <v>940</v>
      </c>
      <c r="U48" s="1090" t="s">
        <v>941</v>
      </c>
      <c r="V48" s="1207" t="s">
        <v>942</v>
      </c>
      <c r="W48" s="1135" t="s">
        <v>60</v>
      </c>
      <c r="X48" s="1090" t="s">
        <v>159</v>
      </c>
      <c r="Y48" s="1089"/>
    </row>
    <row r="49" spans="2:25" ht="17.25" customHeight="1">
      <c r="B49" s="393"/>
      <c r="R49" s="1084">
        <v>4</v>
      </c>
      <c r="S49" s="1354" t="str">
        <f>T49&amp;" "&amp;U49</f>
        <v>Takahashi Noriko</v>
      </c>
      <c r="T49" s="1313" t="s">
        <v>946</v>
      </c>
      <c r="U49" s="1313" t="s">
        <v>947</v>
      </c>
      <c r="V49" s="1302" t="s">
        <v>339</v>
      </c>
      <c r="W49" s="1089" t="s">
        <v>63</v>
      </c>
      <c r="X49" s="1090" t="s">
        <v>159</v>
      </c>
      <c r="Y49" s="1089"/>
    </row>
    <row r="50" spans="2:25" ht="17.25" customHeight="1">
      <c r="B50" s="393"/>
      <c r="R50" s="1084">
        <v>5</v>
      </c>
      <c r="S50" s="1354" t="str">
        <f>T50&amp;" "&amp;U50</f>
        <v>Endo Makoto</v>
      </c>
      <c r="T50" s="1206" t="s">
        <v>289</v>
      </c>
      <c r="U50" s="1090" t="s">
        <v>288</v>
      </c>
      <c r="V50" s="1302" t="s">
        <v>948</v>
      </c>
      <c r="W50" s="1089" t="s">
        <v>64</v>
      </c>
      <c r="X50" s="1090" t="s">
        <v>159</v>
      </c>
      <c r="Y50" s="1337"/>
    </row>
    <row r="51" spans="2:25" ht="17.25" customHeight="1">
      <c r="R51" s="1084">
        <v>6</v>
      </c>
      <c r="S51" s="1354" t="str">
        <f>T51&amp;" "&amp;U51</f>
        <v>Maehata Harutoshi</v>
      </c>
      <c r="T51" s="1206" t="s">
        <v>144</v>
      </c>
      <c r="U51" s="1206" t="s">
        <v>124</v>
      </c>
      <c r="V51" s="1302" t="s">
        <v>339</v>
      </c>
      <c r="W51" s="1135" t="s">
        <v>60</v>
      </c>
      <c r="X51" s="1090" t="s">
        <v>159</v>
      </c>
      <c r="Y51" s="1090"/>
    </row>
    <row r="52" spans="2:25" ht="17.25" customHeight="1">
      <c r="R52" s="1084">
        <v>7</v>
      </c>
      <c r="S52" s="1354" t="str">
        <f>T52&amp;" "&amp;U52</f>
        <v>Iwabuchi Hiromitsu</v>
      </c>
      <c r="T52" s="1313" t="s">
        <v>771</v>
      </c>
      <c r="U52" s="1313" t="s">
        <v>772</v>
      </c>
      <c r="V52" s="1299" t="s">
        <v>770</v>
      </c>
      <c r="W52" s="1135" t="s">
        <v>60</v>
      </c>
      <c r="X52" s="1090" t="s">
        <v>159</v>
      </c>
      <c r="Y52" s="1313"/>
    </row>
    <row r="53" spans="2:25" ht="17.25" customHeight="1"/>
  </sheetData>
  <mergeCells count="18">
    <mergeCell ref="N1:O1"/>
    <mergeCell ref="B2:H2"/>
    <mergeCell ref="I2:O2"/>
    <mergeCell ref="C3:D3"/>
    <mergeCell ref="J3:K3"/>
    <mergeCell ref="B21:B23"/>
    <mergeCell ref="I21:I23"/>
    <mergeCell ref="B25:B27"/>
    <mergeCell ref="I25:I27"/>
    <mergeCell ref="T3:U3"/>
    <mergeCell ref="B9:B11"/>
    <mergeCell ref="I9:I11"/>
    <mergeCell ref="B13:B15"/>
    <mergeCell ref="I13:I15"/>
    <mergeCell ref="B17:B19"/>
    <mergeCell ref="I17:I19"/>
    <mergeCell ref="B5:B7"/>
    <mergeCell ref="I5:I7"/>
  </mergeCells>
  <phoneticPr fontId="61"/>
  <pageMargins left="0.51181102362204722" right="0.23622047244094491" top="0.23622047244094491" bottom="0.23622047244094491" header="0.31496062992125984" footer="0.31496062992125984"/>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4884-09B1-4E37-BE70-D531ED0BEF8E}">
  <sheetPr>
    <pageSetUpPr fitToPage="1"/>
  </sheetPr>
  <dimension ref="B1:X53"/>
  <sheetViews>
    <sheetView topLeftCell="M12" zoomScale="90" zoomScaleNormal="90" workbookViewId="0">
      <selection activeCell="R4" sqref="R4:U42"/>
    </sheetView>
  </sheetViews>
  <sheetFormatPr defaultColWidth="9.81640625" defaultRowHeight="13"/>
  <cols>
    <col min="1" max="1" width="2.81640625" style="270" customWidth="1"/>
    <col min="2" max="4" width="12.6328125" style="270" customWidth="1"/>
    <col min="5" max="5" width="39.90625" style="270" customWidth="1"/>
    <col min="6" max="6" width="9.36328125" style="270" customWidth="1"/>
    <col min="7" max="7" width="9.36328125" style="395" customWidth="1"/>
    <col min="8" max="8" width="8.26953125" style="395" customWidth="1"/>
    <col min="9" max="11" width="12.6328125" style="270" customWidth="1"/>
    <col min="12" max="12" width="39.90625" style="270" customWidth="1"/>
    <col min="13" max="14" width="9.36328125" style="270" customWidth="1"/>
    <col min="15" max="15" width="8.26953125" style="270" customWidth="1"/>
    <col min="16" max="17" width="9.81640625" style="270"/>
    <col min="18" max="18" width="21.6328125" style="270" customWidth="1"/>
    <col min="19" max="20" width="14.81640625" style="270" customWidth="1"/>
    <col min="21" max="21" width="15.36328125" style="270" customWidth="1"/>
    <col min="22" max="16384" width="9.81640625" style="270"/>
  </cols>
  <sheetData>
    <row r="1" spans="2:24" ht="40.15" customHeight="1" thickBot="1">
      <c r="B1" s="492" t="s">
        <v>820</v>
      </c>
      <c r="G1" s="270"/>
      <c r="H1" s="270"/>
      <c r="J1" s="265"/>
      <c r="K1" s="266"/>
      <c r="L1" s="493"/>
      <c r="M1" s="493" t="s">
        <v>324</v>
      </c>
      <c r="N1" s="1434">
        <v>45180</v>
      </c>
      <c r="O1" s="1485"/>
    </row>
    <row r="2" spans="2:24" ht="80" customHeight="1" thickTop="1" thickBot="1">
      <c r="B2" s="1454" t="s">
        <v>821</v>
      </c>
      <c r="C2" s="1455"/>
      <c r="D2" s="1455"/>
      <c r="E2" s="1455"/>
      <c r="F2" s="1455"/>
      <c r="G2" s="1455"/>
      <c r="H2" s="1486"/>
      <c r="I2" s="1448" t="s">
        <v>822</v>
      </c>
      <c r="J2" s="1415"/>
      <c r="K2" s="1415"/>
      <c r="L2" s="1415"/>
      <c r="M2" s="1415"/>
      <c r="N2" s="1415"/>
      <c r="O2" s="1416"/>
      <c r="Q2" s="270" t="s">
        <v>698</v>
      </c>
    </row>
    <row r="3" spans="2:24" ht="35" customHeight="1" thickBot="1">
      <c r="B3" s="1122" t="s">
        <v>769</v>
      </c>
      <c r="C3" s="1473" t="s">
        <v>328</v>
      </c>
      <c r="D3" s="1474"/>
      <c r="E3" s="1123" t="s">
        <v>17</v>
      </c>
      <c r="F3" s="1123" t="s">
        <v>329</v>
      </c>
      <c r="G3" s="1123" t="s">
        <v>330</v>
      </c>
      <c r="H3" s="1124" t="s">
        <v>331</v>
      </c>
      <c r="I3" s="1125" t="s">
        <v>769</v>
      </c>
      <c r="J3" s="1473" t="s">
        <v>328</v>
      </c>
      <c r="K3" s="1474"/>
      <c r="L3" s="1123" t="s">
        <v>17</v>
      </c>
      <c r="M3" s="1123" t="s">
        <v>329</v>
      </c>
      <c r="N3" s="1123" t="s">
        <v>330</v>
      </c>
      <c r="O3" s="1126" t="s">
        <v>331</v>
      </c>
      <c r="Q3" s="1201"/>
      <c r="R3" s="1202"/>
      <c r="S3" s="1465" t="s">
        <v>328</v>
      </c>
      <c r="T3" s="1465"/>
      <c r="U3" s="1203" t="s">
        <v>17</v>
      </c>
      <c r="V3" s="1203" t="s">
        <v>329</v>
      </c>
      <c r="W3" s="1203" t="s">
        <v>330</v>
      </c>
      <c r="X3" s="1203" t="s">
        <v>331</v>
      </c>
    </row>
    <row r="4" spans="2:24" ht="18" customHeight="1">
      <c r="B4" s="562">
        <v>1</v>
      </c>
      <c r="C4" s="373" t="s">
        <v>35</v>
      </c>
      <c r="D4" s="374" t="s">
        <v>36</v>
      </c>
      <c r="E4" s="1127" t="s">
        <v>332</v>
      </c>
      <c r="F4" s="374" t="s">
        <v>60</v>
      </c>
      <c r="G4" s="1128">
        <v>23</v>
      </c>
      <c r="H4" s="1129">
        <v>10</v>
      </c>
      <c r="I4" s="313">
        <v>7</v>
      </c>
      <c r="J4" s="563" t="s">
        <v>150</v>
      </c>
      <c r="K4" s="564" t="s">
        <v>151</v>
      </c>
      <c r="L4" s="1127" t="s">
        <v>131</v>
      </c>
      <c r="M4" s="564" t="s">
        <v>60</v>
      </c>
      <c r="N4" s="567">
        <v>14</v>
      </c>
      <c r="O4" s="1130">
        <v>39</v>
      </c>
      <c r="Q4" s="1084">
        <v>1</v>
      </c>
      <c r="R4" s="1085" t="str">
        <f>S4&amp;" "&amp;T4</f>
        <v>Koyama Akio</v>
      </c>
      <c r="S4" s="1131" t="s">
        <v>35</v>
      </c>
      <c r="T4" s="1131" t="s">
        <v>36</v>
      </c>
      <c r="U4" s="1132" t="s">
        <v>332</v>
      </c>
      <c r="V4" s="1131" t="s">
        <v>60</v>
      </c>
      <c r="W4" s="1204">
        <v>23</v>
      </c>
      <c r="X4" s="1205">
        <v>10</v>
      </c>
    </row>
    <row r="5" spans="2:24" s="294" customFormat="1" ht="18" customHeight="1">
      <c r="B5" s="1417">
        <v>0.4458333333333333</v>
      </c>
      <c r="C5" s="887" t="s">
        <v>164</v>
      </c>
      <c r="D5" s="1131" t="s">
        <v>165</v>
      </c>
      <c r="E5" s="1132" t="s">
        <v>364</v>
      </c>
      <c r="F5" s="1131" t="s">
        <v>60</v>
      </c>
      <c r="G5" s="1089">
        <v>21</v>
      </c>
      <c r="H5" s="1133">
        <v>34</v>
      </c>
      <c r="I5" s="1466">
        <v>0.47916666666666669</v>
      </c>
      <c r="J5" s="860" t="s">
        <v>731</v>
      </c>
      <c r="K5" s="1090" t="s">
        <v>732</v>
      </c>
      <c r="L5" s="1132" t="s">
        <v>774</v>
      </c>
      <c r="M5" s="1089" t="s">
        <v>60</v>
      </c>
      <c r="N5" s="1089">
        <v>16</v>
      </c>
      <c r="O5" s="1134">
        <v>2</v>
      </c>
      <c r="Q5" s="1084">
        <v>1</v>
      </c>
      <c r="R5" s="1085" t="str">
        <f t="shared" ref="R5:R6" si="0">S5&amp;" "&amp;T5</f>
        <v>Yamaguchi Taichi</v>
      </c>
      <c r="S5" s="1131" t="s">
        <v>164</v>
      </c>
      <c r="T5" s="1131" t="s">
        <v>165</v>
      </c>
      <c r="U5" s="1132" t="s">
        <v>364</v>
      </c>
      <c r="V5" s="1131" t="s">
        <v>60</v>
      </c>
      <c r="W5" s="1089">
        <v>21</v>
      </c>
      <c r="X5" s="1205">
        <v>34</v>
      </c>
    </row>
    <row r="6" spans="2:24" s="294" customFormat="1" ht="18" customHeight="1">
      <c r="B6" s="1475"/>
      <c r="C6" s="853" t="s">
        <v>240</v>
      </c>
      <c r="D6" s="1135" t="s">
        <v>241</v>
      </c>
      <c r="E6" s="1132" t="s">
        <v>126</v>
      </c>
      <c r="F6" s="1135" t="s">
        <v>60</v>
      </c>
      <c r="G6" s="1135">
        <v>33</v>
      </c>
      <c r="H6" s="1136">
        <v>19</v>
      </c>
      <c r="I6" s="1481"/>
      <c r="J6" s="1137" t="s">
        <v>156</v>
      </c>
      <c r="K6" s="1138" t="s">
        <v>336</v>
      </c>
      <c r="L6" s="1139" t="s">
        <v>337</v>
      </c>
      <c r="M6" s="890" t="s">
        <v>60</v>
      </c>
      <c r="N6" s="906">
        <v>22</v>
      </c>
      <c r="O6" s="1134">
        <v>3</v>
      </c>
      <c r="Q6" s="1084">
        <v>1</v>
      </c>
      <c r="R6" s="1085" t="str">
        <f t="shared" si="0"/>
        <v>Saito Ikuma</v>
      </c>
      <c r="S6" s="1135" t="s">
        <v>240</v>
      </c>
      <c r="T6" s="1135" t="s">
        <v>241</v>
      </c>
      <c r="U6" s="1132" t="s">
        <v>126</v>
      </c>
      <c r="V6" s="1135" t="s">
        <v>60</v>
      </c>
      <c r="W6" s="1135">
        <v>33</v>
      </c>
      <c r="X6" s="1149">
        <v>19</v>
      </c>
    </row>
    <row r="7" spans="2:24" s="294" customFormat="1" ht="18" customHeight="1" thickBot="1">
      <c r="B7" s="1483"/>
      <c r="C7" s="1140" t="s">
        <v>783</v>
      </c>
      <c r="D7" s="890" t="s">
        <v>163</v>
      </c>
      <c r="E7" s="1141" t="s">
        <v>784</v>
      </c>
      <c r="F7" s="896" t="s">
        <v>60</v>
      </c>
      <c r="G7" s="890" t="s">
        <v>179</v>
      </c>
      <c r="H7" s="906">
        <v>1</v>
      </c>
      <c r="I7" s="1482"/>
      <c r="J7" s="1142" t="s">
        <v>351</v>
      </c>
      <c r="K7" s="905" t="s">
        <v>352</v>
      </c>
      <c r="L7" s="1143" t="s">
        <v>350</v>
      </c>
      <c r="M7" s="905" t="s">
        <v>60</v>
      </c>
      <c r="N7" s="890">
        <v>32</v>
      </c>
      <c r="O7" s="1144">
        <v>19</v>
      </c>
      <c r="Q7" s="1084">
        <v>2</v>
      </c>
      <c r="R7" s="1085" t="str">
        <f t="shared" ref="R7:R42" si="1">S7&amp;" "&amp;T7</f>
        <v>Mori Shigetaka</v>
      </c>
      <c r="S7" s="1089" t="s">
        <v>152</v>
      </c>
      <c r="T7" s="1089" t="s">
        <v>153</v>
      </c>
      <c r="U7" s="1132" t="s">
        <v>129</v>
      </c>
      <c r="V7" s="1089" t="s">
        <v>60</v>
      </c>
      <c r="W7" s="1090">
        <v>24</v>
      </c>
      <c r="X7" s="1089">
        <v>38</v>
      </c>
    </row>
    <row r="8" spans="2:24" s="294" customFormat="1" ht="18" customHeight="1">
      <c r="B8" s="526">
        <v>2</v>
      </c>
      <c r="C8" s="314" t="s">
        <v>152</v>
      </c>
      <c r="D8" s="315" t="s">
        <v>153</v>
      </c>
      <c r="E8" s="1145" t="s">
        <v>129</v>
      </c>
      <c r="F8" s="315" t="s">
        <v>60</v>
      </c>
      <c r="G8" s="359">
        <v>24</v>
      </c>
      <c r="H8" s="360">
        <v>38</v>
      </c>
      <c r="I8" s="318">
        <v>8</v>
      </c>
      <c r="J8" s="338" t="s">
        <v>181</v>
      </c>
      <c r="K8" s="317" t="s">
        <v>182</v>
      </c>
      <c r="L8" s="1146" t="s">
        <v>339</v>
      </c>
      <c r="M8" s="317" t="s">
        <v>60</v>
      </c>
      <c r="N8" s="315">
        <v>23</v>
      </c>
      <c r="O8" s="1147">
        <v>54</v>
      </c>
      <c r="Q8" s="1084">
        <v>2</v>
      </c>
      <c r="R8" s="1085" t="str">
        <f t="shared" si="1"/>
        <v>Ichisugi Morihiro</v>
      </c>
      <c r="S8" s="1149" t="s">
        <v>559</v>
      </c>
      <c r="T8" s="1149" t="s">
        <v>560</v>
      </c>
      <c r="U8" s="1132" t="s">
        <v>730</v>
      </c>
      <c r="V8" s="1135" t="s">
        <v>60</v>
      </c>
      <c r="W8" s="1089">
        <v>10</v>
      </c>
      <c r="X8" s="1131">
        <v>11</v>
      </c>
    </row>
    <row r="9" spans="2:24" s="294" customFormat="1" ht="18" customHeight="1">
      <c r="B9" s="1417">
        <v>0.4513888888888889</v>
      </c>
      <c r="C9" s="1148" t="s">
        <v>559</v>
      </c>
      <c r="D9" s="1149" t="s">
        <v>560</v>
      </c>
      <c r="E9" s="1132" t="s">
        <v>730</v>
      </c>
      <c r="F9" s="1135" t="s">
        <v>60</v>
      </c>
      <c r="G9" s="1089">
        <v>10</v>
      </c>
      <c r="H9" s="1150">
        <v>11</v>
      </c>
      <c r="I9" s="1466">
        <v>0.48472222222222222</v>
      </c>
      <c r="J9" s="1151" t="s">
        <v>51</v>
      </c>
      <c r="K9" s="1149" t="s">
        <v>52</v>
      </c>
      <c r="L9" s="1152" t="s">
        <v>339</v>
      </c>
      <c r="M9" s="1089" t="s">
        <v>180</v>
      </c>
      <c r="N9" s="1090">
        <v>17</v>
      </c>
      <c r="O9" s="1153">
        <v>0</v>
      </c>
      <c r="Q9" s="1084">
        <v>2</v>
      </c>
      <c r="R9" s="1085" t="str">
        <f t="shared" si="1"/>
        <v>Miyazaki Tadashi</v>
      </c>
      <c r="S9" s="1090" t="s">
        <v>140</v>
      </c>
      <c r="T9" s="1090" t="s">
        <v>141</v>
      </c>
      <c r="U9" s="1132" t="s">
        <v>334</v>
      </c>
      <c r="V9" s="1090" t="s">
        <v>64</v>
      </c>
      <c r="W9" s="1090">
        <v>26</v>
      </c>
      <c r="X9" s="1089">
        <v>27</v>
      </c>
    </row>
    <row r="10" spans="2:24" s="294" customFormat="1" ht="18" customHeight="1">
      <c r="B10" s="1417"/>
      <c r="C10" s="860" t="s">
        <v>140</v>
      </c>
      <c r="D10" s="1090" t="s">
        <v>141</v>
      </c>
      <c r="E10" s="1132" t="s">
        <v>334</v>
      </c>
      <c r="F10" s="1090" t="s">
        <v>64</v>
      </c>
      <c r="G10" s="1090">
        <v>26</v>
      </c>
      <c r="H10" s="1154">
        <v>27</v>
      </c>
      <c r="I10" s="1481"/>
      <c r="J10" s="887" t="s">
        <v>142</v>
      </c>
      <c r="K10" s="1131" t="s">
        <v>345</v>
      </c>
      <c r="L10" s="1155" t="s">
        <v>346</v>
      </c>
      <c r="M10" s="1135" t="s">
        <v>60</v>
      </c>
      <c r="N10" s="1090">
        <v>21</v>
      </c>
      <c r="O10" s="1134">
        <v>4</v>
      </c>
      <c r="Q10" s="1084">
        <v>3</v>
      </c>
      <c r="R10" s="1085" t="str">
        <f t="shared" si="1"/>
        <v>Yuzawa Toru</v>
      </c>
      <c r="S10" s="1135" t="s">
        <v>162</v>
      </c>
      <c r="T10" s="1135" t="s">
        <v>163</v>
      </c>
      <c r="U10" s="1132" t="s">
        <v>693</v>
      </c>
      <c r="V10" s="1135" t="s">
        <v>60</v>
      </c>
      <c r="W10" s="1131">
        <v>12</v>
      </c>
      <c r="X10" s="1135">
        <v>28</v>
      </c>
    </row>
    <row r="11" spans="2:24" s="294" customFormat="1" ht="18" customHeight="1" thickBot="1">
      <c r="B11" s="1476"/>
      <c r="C11" s="795" t="s">
        <v>823</v>
      </c>
      <c r="D11" s="336" t="s">
        <v>824</v>
      </c>
      <c r="E11" s="1156" t="s">
        <v>339</v>
      </c>
      <c r="F11" s="336" t="s">
        <v>60</v>
      </c>
      <c r="G11" s="311" t="s">
        <v>159</v>
      </c>
      <c r="H11" s="1157"/>
      <c r="I11" s="1482"/>
      <c r="J11" s="1007" t="s">
        <v>4</v>
      </c>
      <c r="K11" s="896" t="s">
        <v>5</v>
      </c>
      <c r="L11" s="1158" t="s">
        <v>339</v>
      </c>
      <c r="M11" s="896" t="s">
        <v>63</v>
      </c>
      <c r="N11" s="336">
        <v>25</v>
      </c>
      <c r="O11" s="996">
        <v>21</v>
      </c>
      <c r="Q11" s="1084">
        <v>3</v>
      </c>
      <c r="R11" s="1085" t="str">
        <f t="shared" si="1"/>
        <v>Sugimoto Satoshi</v>
      </c>
      <c r="S11" s="1162" t="s">
        <v>167</v>
      </c>
      <c r="T11" s="1162" t="s">
        <v>168</v>
      </c>
      <c r="U11" s="1163" t="s">
        <v>126</v>
      </c>
      <c r="V11" s="1131" t="s">
        <v>60</v>
      </c>
      <c r="W11" s="1089">
        <v>22</v>
      </c>
      <c r="X11" s="1089">
        <v>2</v>
      </c>
    </row>
    <row r="12" spans="2:24" s="294" customFormat="1" ht="18" customHeight="1">
      <c r="B12" s="562">
        <v>3</v>
      </c>
      <c r="C12" s="361" t="s">
        <v>162</v>
      </c>
      <c r="D12" s="362" t="s">
        <v>163</v>
      </c>
      <c r="E12" s="1127" t="s">
        <v>693</v>
      </c>
      <c r="F12" s="362" t="s">
        <v>60</v>
      </c>
      <c r="G12" s="374">
        <v>12</v>
      </c>
      <c r="H12" s="1159">
        <v>28</v>
      </c>
      <c r="I12" s="313">
        <v>9</v>
      </c>
      <c r="J12" s="1160" t="s">
        <v>49</v>
      </c>
      <c r="K12" s="869" t="s">
        <v>50</v>
      </c>
      <c r="L12" s="984" t="s">
        <v>333</v>
      </c>
      <c r="M12" s="317" t="s">
        <v>60</v>
      </c>
      <c r="N12" s="342">
        <v>15</v>
      </c>
      <c r="O12" s="1161">
        <v>5</v>
      </c>
      <c r="Q12" s="1084">
        <v>3</v>
      </c>
      <c r="R12" s="1085" t="str">
        <f t="shared" si="1"/>
        <v>Yoshioka Hiroko</v>
      </c>
      <c r="S12" s="1165" t="s">
        <v>114</v>
      </c>
      <c r="T12" s="1165" t="s">
        <v>113</v>
      </c>
      <c r="U12" s="1152" t="s">
        <v>339</v>
      </c>
      <c r="V12" s="1089" t="s">
        <v>63</v>
      </c>
      <c r="W12" s="1090">
        <v>36</v>
      </c>
      <c r="X12" s="1205">
        <v>23</v>
      </c>
    </row>
    <row r="13" spans="2:24" s="294" customFormat="1" ht="18" customHeight="1">
      <c r="B13" s="1417">
        <v>0.45694444444444443</v>
      </c>
      <c r="C13" s="1162" t="s">
        <v>167</v>
      </c>
      <c r="D13" s="1162" t="s">
        <v>168</v>
      </c>
      <c r="E13" s="1163" t="s">
        <v>126</v>
      </c>
      <c r="F13" s="1131" t="s">
        <v>60</v>
      </c>
      <c r="G13" s="1154">
        <v>22</v>
      </c>
      <c r="H13" s="1154">
        <v>2</v>
      </c>
      <c r="I13" s="1466">
        <v>0.49027777777777781</v>
      </c>
      <c r="J13" s="348" t="s">
        <v>349</v>
      </c>
      <c r="K13" s="1131" t="s">
        <v>146</v>
      </c>
      <c r="L13" s="1152" t="s">
        <v>339</v>
      </c>
      <c r="M13" s="1131" t="s">
        <v>64</v>
      </c>
      <c r="N13" s="1089">
        <v>15</v>
      </c>
      <c r="O13" s="1134">
        <v>50</v>
      </c>
      <c r="Q13" s="1084">
        <v>4</v>
      </c>
      <c r="R13" s="1085" t="str">
        <f t="shared" si="1"/>
        <v>Goto Atsuhiko</v>
      </c>
      <c r="S13" s="1089" t="s">
        <v>177</v>
      </c>
      <c r="T13" s="1089" t="s">
        <v>178</v>
      </c>
      <c r="U13" s="1171" t="s">
        <v>127</v>
      </c>
      <c r="V13" s="1089" t="s">
        <v>60</v>
      </c>
      <c r="W13" s="1135">
        <v>20</v>
      </c>
      <c r="X13" s="1131">
        <v>8</v>
      </c>
    </row>
    <row r="14" spans="2:24" s="294" customFormat="1" ht="18" customHeight="1">
      <c r="B14" s="1475"/>
      <c r="C14" s="1164" t="s">
        <v>114</v>
      </c>
      <c r="D14" s="1165" t="s">
        <v>113</v>
      </c>
      <c r="E14" s="1152" t="s">
        <v>339</v>
      </c>
      <c r="F14" s="1089" t="s">
        <v>63</v>
      </c>
      <c r="G14" s="1090">
        <v>36</v>
      </c>
      <c r="H14" s="1133">
        <v>23</v>
      </c>
      <c r="I14" s="1481"/>
      <c r="J14" s="1164" t="s">
        <v>553</v>
      </c>
      <c r="K14" s="1165" t="s">
        <v>554</v>
      </c>
      <c r="L14" s="1166" t="s">
        <v>555</v>
      </c>
      <c r="M14" s="1135" t="s">
        <v>60</v>
      </c>
      <c r="N14" s="1167">
        <v>10</v>
      </c>
      <c r="O14" s="1134">
        <v>2</v>
      </c>
      <c r="Q14" s="1084">
        <v>4</v>
      </c>
      <c r="R14" s="1085" t="str">
        <f t="shared" si="1"/>
        <v>Hori Masahiro</v>
      </c>
      <c r="S14" s="1090" t="s">
        <v>154</v>
      </c>
      <c r="T14" s="1090" t="s">
        <v>155</v>
      </c>
      <c r="U14" s="1171" t="s">
        <v>365</v>
      </c>
      <c r="V14" s="1090" t="s">
        <v>180</v>
      </c>
      <c r="W14" s="1135">
        <v>36</v>
      </c>
      <c r="X14" s="1089">
        <v>4</v>
      </c>
    </row>
    <row r="15" spans="2:24" s="294" customFormat="1" ht="18" customHeight="1" thickBot="1">
      <c r="B15" s="1476"/>
      <c r="C15" s="795" t="s">
        <v>777</v>
      </c>
      <c r="D15" s="336" t="s">
        <v>778</v>
      </c>
      <c r="E15" s="1168" t="s">
        <v>766</v>
      </c>
      <c r="F15" s="336" t="s">
        <v>60</v>
      </c>
      <c r="G15" s="311" t="s">
        <v>179</v>
      </c>
      <c r="H15" s="1157">
        <v>1</v>
      </c>
      <c r="I15" s="1482"/>
      <c r="J15" s="561" t="s">
        <v>25</v>
      </c>
      <c r="K15" s="307" t="s">
        <v>26</v>
      </c>
      <c r="L15" s="1169" t="s">
        <v>207</v>
      </c>
      <c r="M15" s="307" t="s">
        <v>63</v>
      </c>
      <c r="N15" s="336">
        <v>36</v>
      </c>
      <c r="O15" s="1170">
        <v>6</v>
      </c>
      <c r="Q15" s="1084">
        <v>5</v>
      </c>
      <c r="R15" s="1085" t="str">
        <f t="shared" si="1"/>
        <v>Hijima Toshiaki</v>
      </c>
      <c r="S15" s="1089" t="s">
        <v>175</v>
      </c>
      <c r="T15" s="1089" t="s">
        <v>176</v>
      </c>
      <c r="U15" s="1132" t="s">
        <v>350</v>
      </c>
      <c r="V15" s="1089" t="s">
        <v>60</v>
      </c>
      <c r="W15" s="1089">
        <v>26</v>
      </c>
      <c r="X15" s="1205">
        <v>2</v>
      </c>
    </row>
    <row r="16" spans="2:24" s="294" customFormat="1" ht="18" customHeight="1">
      <c r="B16" s="526">
        <v>4</v>
      </c>
      <c r="C16" s="314" t="s">
        <v>177</v>
      </c>
      <c r="D16" s="315" t="s">
        <v>178</v>
      </c>
      <c r="E16" s="1146" t="s">
        <v>127</v>
      </c>
      <c r="F16" s="315" t="s">
        <v>60</v>
      </c>
      <c r="G16" s="371">
        <v>20</v>
      </c>
      <c r="H16" s="344">
        <v>8</v>
      </c>
      <c r="I16" s="318">
        <v>10</v>
      </c>
      <c r="J16" s="314" t="s">
        <v>61</v>
      </c>
      <c r="K16" s="315" t="s">
        <v>62</v>
      </c>
      <c r="L16" s="1145" t="s">
        <v>354</v>
      </c>
      <c r="M16" s="315" t="s">
        <v>64</v>
      </c>
      <c r="N16" s="342">
        <v>12</v>
      </c>
      <c r="O16" s="1161">
        <v>54</v>
      </c>
      <c r="Q16" s="1084">
        <v>5</v>
      </c>
      <c r="R16" s="1085" t="str">
        <f t="shared" si="1"/>
        <v>Fujishiro Yasuhiro</v>
      </c>
      <c r="S16" s="1135" t="s">
        <v>223</v>
      </c>
      <c r="T16" s="1135" t="s">
        <v>3</v>
      </c>
      <c r="U16" s="1171" t="s">
        <v>126</v>
      </c>
      <c r="V16" s="1135" t="s">
        <v>60</v>
      </c>
      <c r="W16" s="1090">
        <v>14</v>
      </c>
      <c r="X16" s="1205">
        <v>13</v>
      </c>
    </row>
    <row r="17" spans="2:24" s="294" customFormat="1" ht="18" customHeight="1">
      <c r="B17" s="1417">
        <v>0.46249999999999997</v>
      </c>
      <c r="C17" s="994" t="s">
        <v>154</v>
      </c>
      <c r="D17" s="890" t="s">
        <v>155</v>
      </c>
      <c r="E17" s="1158" t="s">
        <v>365</v>
      </c>
      <c r="F17" s="890" t="s">
        <v>180</v>
      </c>
      <c r="G17" s="905">
        <v>36</v>
      </c>
      <c r="H17" s="1154">
        <v>4</v>
      </c>
      <c r="I17" s="1394">
        <v>0.49583333333333335</v>
      </c>
      <c r="J17" s="863" t="s">
        <v>145</v>
      </c>
      <c r="K17" s="1089" t="s">
        <v>166</v>
      </c>
      <c r="L17" s="1171" t="s">
        <v>339</v>
      </c>
      <c r="M17" s="1089" t="s">
        <v>63</v>
      </c>
      <c r="N17" s="1172">
        <v>9</v>
      </c>
      <c r="O17" s="554">
        <v>14</v>
      </c>
      <c r="Q17" s="1084">
        <v>5</v>
      </c>
      <c r="R17" s="1085" t="str">
        <f t="shared" si="1"/>
        <v>Minamimoto Yuki</v>
      </c>
      <c r="S17" s="1165" t="s">
        <v>340</v>
      </c>
      <c r="T17" s="1165" t="s">
        <v>341</v>
      </c>
      <c r="U17" s="1166" t="s">
        <v>342</v>
      </c>
      <c r="V17" s="1089" t="s">
        <v>60</v>
      </c>
      <c r="W17" s="1090">
        <v>32</v>
      </c>
      <c r="X17" s="1090">
        <v>2</v>
      </c>
    </row>
    <row r="18" spans="2:24" s="294" customFormat="1" ht="18" customHeight="1">
      <c r="B18" s="1475"/>
      <c r="C18" s="290" t="s">
        <v>162</v>
      </c>
      <c r="D18" s="1135" t="s">
        <v>773</v>
      </c>
      <c r="E18" s="1152" t="s">
        <v>339</v>
      </c>
      <c r="F18" s="1089" t="s">
        <v>63</v>
      </c>
      <c r="G18" s="1090" t="s">
        <v>159</v>
      </c>
      <c r="H18" s="1133"/>
      <c r="I18" s="1477"/>
      <c r="J18" s="1148" t="s">
        <v>228</v>
      </c>
      <c r="K18" s="1149" t="s">
        <v>23</v>
      </c>
      <c r="L18" s="1132" t="s">
        <v>229</v>
      </c>
      <c r="M18" s="1089" t="s">
        <v>180</v>
      </c>
      <c r="N18" s="1090">
        <v>36</v>
      </c>
      <c r="O18" s="1173">
        <v>6</v>
      </c>
      <c r="Q18" s="1084">
        <v>6</v>
      </c>
      <c r="R18" s="1085" t="str">
        <f t="shared" si="1"/>
        <v>Kamei Yoshio</v>
      </c>
      <c r="S18" s="1131" t="s">
        <v>238</v>
      </c>
      <c r="T18" s="1131" t="s">
        <v>239</v>
      </c>
      <c r="U18" s="1209" t="s">
        <v>348</v>
      </c>
      <c r="V18" s="1131" t="s">
        <v>64</v>
      </c>
      <c r="W18" s="1131">
        <v>9</v>
      </c>
      <c r="X18" s="1205">
        <v>50</v>
      </c>
    </row>
    <row r="19" spans="2:24" s="294" customFormat="1" ht="18" customHeight="1" thickBot="1">
      <c r="B19" s="1483"/>
      <c r="C19" s="1142"/>
      <c r="D19" s="905"/>
      <c r="E19" s="1174"/>
      <c r="F19" s="905"/>
      <c r="G19" s="890"/>
      <c r="H19" s="906"/>
      <c r="I19" s="1484"/>
      <c r="J19" s="353" t="s">
        <v>149</v>
      </c>
      <c r="K19" s="336" t="s">
        <v>366</v>
      </c>
      <c r="L19" s="1168" t="s">
        <v>367</v>
      </c>
      <c r="M19" s="336" t="s">
        <v>60</v>
      </c>
      <c r="N19" s="336" t="s">
        <v>179</v>
      </c>
      <c r="O19" s="1014">
        <v>1</v>
      </c>
      <c r="Q19" s="1084">
        <v>6</v>
      </c>
      <c r="R19" s="1085" t="str">
        <f t="shared" si="1"/>
        <v>Kuwata Akira</v>
      </c>
      <c r="S19" s="1149" t="s">
        <v>226</v>
      </c>
      <c r="T19" s="1149" t="s">
        <v>227</v>
      </c>
      <c r="U19" s="1132" t="s">
        <v>339</v>
      </c>
      <c r="V19" s="1089" t="s">
        <v>180</v>
      </c>
      <c r="W19" s="1090">
        <v>20</v>
      </c>
      <c r="X19" s="1205">
        <v>27</v>
      </c>
    </row>
    <row r="20" spans="2:24" s="294" customFormat="1" ht="18" customHeight="1">
      <c r="B20" s="526">
        <v>5</v>
      </c>
      <c r="C20" s="314" t="s">
        <v>175</v>
      </c>
      <c r="D20" s="315" t="s">
        <v>176</v>
      </c>
      <c r="E20" s="1145" t="s">
        <v>350</v>
      </c>
      <c r="F20" s="315" t="s">
        <v>60</v>
      </c>
      <c r="G20" s="315">
        <v>26</v>
      </c>
      <c r="H20" s="1175">
        <v>2</v>
      </c>
      <c r="I20" s="318">
        <v>11</v>
      </c>
      <c r="J20" s="373" t="s">
        <v>2</v>
      </c>
      <c r="K20" s="374" t="s">
        <v>3</v>
      </c>
      <c r="L20" s="1127" t="s">
        <v>339</v>
      </c>
      <c r="M20" s="374" t="s">
        <v>64</v>
      </c>
      <c r="N20" s="362">
        <v>8</v>
      </c>
      <c r="O20" s="1176">
        <v>25</v>
      </c>
      <c r="Q20" s="1084">
        <v>6</v>
      </c>
      <c r="R20" s="1085" t="str">
        <f t="shared" si="1"/>
        <v>Nakamoto Daishiro</v>
      </c>
      <c r="S20" s="1165" t="s">
        <v>551</v>
      </c>
      <c r="T20" s="1165" t="s">
        <v>552</v>
      </c>
      <c r="U20" s="1210" t="s">
        <v>782</v>
      </c>
      <c r="V20" s="1135" t="s">
        <v>60</v>
      </c>
      <c r="W20" s="1090">
        <v>23</v>
      </c>
      <c r="X20" s="1090">
        <v>2</v>
      </c>
    </row>
    <row r="21" spans="2:24" s="294" customFormat="1" ht="18" customHeight="1">
      <c r="B21" s="1417">
        <v>0.4680555555555555</v>
      </c>
      <c r="C21" s="853" t="s">
        <v>223</v>
      </c>
      <c r="D21" s="1135" t="s">
        <v>3</v>
      </c>
      <c r="E21" s="1171" t="s">
        <v>126</v>
      </c>
      <c r="F21" s="1135" t="s">
        <v>60</v>
      </c>
      <c r="G21" s="1167">
        <v>14</v>
      </c>
      <c r="H21" s="1133">
        <v>13</v>
      </c>
      <c r="I21" s="1394">
        <v>0.50138888888888888</v>
      </c>
      <c r="J21" s="887" t="s">
        <v>33</v>
      </c>
      <c r="K21" s="1131" t="s">
        <v>30</v>
      </c>
      <c r="L21" s="1132" t="s">
        <v>339</v>
      </c>
      <c r="M21" s="1131" t="s">
        <v>64</v>
      </c>
      <c r="N21" s="1135">
        <v>25</v>
      </c>
      <c r="O21" s="1177">
        <v>5</v>
      </c>
      <c r="Q21" s="1084">
        <v>6</v>
      </c>
      <c r="R21" s="1085" t="str">
        <f t="shared" si="1"/>
        <v>Umemoto Ryosuke</v>
      </c>
      <c r="S21" s="1149" t="s">
        <v>556</v>
      </c>
      <c r="T21" s="1149" t="s">
        <v>557</v>
      </c>
      <c r="U21" s="1152" t="s">
        <v>770</v>
      </c>
      <c r="V21" s="1135" t="s">
        <v>60</v>
      </c>
      <c r="W21" s="1089">
        <v>24</v>
      </c>
      <c r="X21" s="1090">
        <v>3</v>
      </c>
    </row>
    <row r="22" spans="2:24" s="294" customFormat="1" ht="18" customHeight="1">
      <c r="B22" s="1475"/>
      <c r="C22" s="1178" t="s">
        <v>340</v>
      </c>
      <c r="D22" s="1165" t="s">
        <v>341</v>
      </c>
      <c r="E22" s="1166" t="s">
        <v>342</v>
      </c>
      <c r="F22" s="1089" t="s">
        <v>60</v>
      </c>
      <c r="G22" s="1090">
        <v>32</v>
      </c>
      <c r="H22" s="1024">
        <v>2</v>
      </c>
      <c r="I22" s="1477"/>
      <c r="J22" s="863" t="s">
        <v>24</v>
      </c>
      <c r="K22" s="1089" t="s">
        <v>37</v>
      </c>
      <c r="L22" s="1152" t="s">
        <v>339</v>
      </c>
      <c r="M22" s="1089" t="s">
        <v>63</v>
      </c>
      <c r="N22" s="1090">
        <v>34</v>
      </c>
      <c r="O22" s="1177">
        <v>7</v>
      </c>
      <c r="Q22" s="1084">
        <v>7</v>
      </c>
      <c r="R22" s="1085" t="str">
        <f t="shared" si="1"/>
        <v>Yaoita Tony</v>
      </c>
      <c r="S22" s="1089" t="s">
        <v>150</v>
      </c>
      <c r="T22" s="1089" t="s">
        <v>151</v>
      </c>
      <c r="U22" s="1132" t="s">
        <v>131</v>
      </c>
      <c r="V22" s="1089" t="s">
        <v>60</v>
      </c>
      <c r="W22" s="1090">
        <v>14</v>
      </c>
      <c r="X22" s="1205">
        <v>39</v>
      </c>
    </row>
    <row r="23" spans="2:24" s="294" customFormat="1" ht="18" customHeight="1" thickBot="1">
      <c r="B23" s="1476"/>
      <c r="C23" s="1179" t="s">
        <v>825</v>
      </c>
      <c r="D23" s="1180" t="s">
        <v>826</v>
      </c>
      <c r="E23" s="1156" t="s">
        <v>339</v>
      </c>
      <c r="F23" s="1012" t="s">
        <v>63</v>
      </c>
      <c r="G23" s="1180" t="s">
        <v>159</v>
      </c>
      <c r="H23" s="1181"/>
      <c r="I23" s="1478"/>
      <c r="J23" s="1182"/>
      <c r="K23" s="1183"/>
      <c r="L23" s="1184"/>
      <c r="M23" s="307"/>
      <c r="N23" s="311"/>
      <c r="O23" s="1185"/>
      <c r="Q23" s="1084">
        <v>7</v>
      </c>
      <c r="R23" s="1085" t="str">
        <f t="shared" si="1"/>
        <v>Kawabata Toshio</v>
      </c>
      <c r="S23" s="1090" t="s">
        <v>731</v>
      </c>
      <c r="T23" s="1090" t="s">
        <v>732</v>
      </c>
      <c r="U23" s="1132" t="s">
        <v>774</v>
      </c>
      <c r="V23" s="1089" t="s">
        <v>60</v>
      </c>
      <c r="W23" s="1089">
        <v>16</v>
      </c>
      <c r="X23" s="1205">
        <v>2</v>
      </c>
    </row>
    <row r="24" spans="2:24" s="294" customFormat="1" ht="18" customHeight="1">
      <c r="B24" s="1186">
        <v>6</v>
      </c>
      <c r="C24" s="770" t="s">
        <v>238</v>
      </c>
      <c r="D24" s="771" t="s">
        <v>239</v>
      </c>
      <c r="E24" s="1187" t="s">
        <v>348</v>
      </c>
      <c r="F24" s="771" t="s">
        <v>64</v>
      </c>
      <c r="G24" s="771">
        <v>9</v>
      </c>
      <c r="H24" s="1175">
        <v>50</v>
      </c>
      <c r="I24" s="318"/>
      <c r="J24" s="341"/>
      <c r="K24" s="342"/>
      <c r="L24" s="1145"/>
      <c r="M24" s="342"/>
      <c r="N24" s="317"/>
      <c r="O24" s="1188"/>
      <c r="Q24" s="1084">
        <v>7</v>
      </c>
      <c r="R24" s="1085" t="str">
        <f t="shared" si="1"/>
        <v>Tanaka Michio</v>
      </c>
      <c r="S24" s="1165" t="s">
        <v>156</v>
      </c>
      <c r="T24" s="1165" t="s">
        <v>336</v>
      </c>
      <c r="U24" s="1211" t="s">
        <v>337</v>
      </c>
      <c r="V24" s="1090" t="s">
        <v>60</v>
      </c>
      <c r="W24" s="1089">
        <v>22</v>
      </c>
      <c r="X24" s="1205">
        <v>3</v>
      </c>
    </row>
    <row r="25" spans="2:24" s="294" customFormat="1" ht="18" customHeight="1">
      <c r="B25" s="1417">
        <v>0.47361111111111115</v>
      </c>
      <c r="C25" s="1148" t="s">
        <v>226</v>
      </c>
      <c r="D25" s="1149" t="s">
        <v>227</v>
      </c>
      <c r="E25" s="1132" t="s">
        <v>339</v>
      </c>
      <c r="F25" s="1089" t="s">
        <v>180</v>
      </c>
      <c r="G25" s="1090">
        <v>20</v>
      </c>
      <c r="H25" s="1189">
        <v>27</v>
      </c>
      <c r="I25" s="1394"/>
      <c r="J25" s="290"/>
      <c r="K25" s="1135"/>
      <c r="L25" s="1152"/>
      <c r="M25" s="1089"/>
      <c r="N25" s="1090"/>
      <c r="O25" s="865"/>
      <c r="Q25" s="1084">
        <v>7</v>
      </c>
      <c r="R25" s="1085" t="str">
        <f t="shared" si="1"/>
        <v>Sakai Tatsuya</v>
      </c>
      <c r="S25" s="1135" t="s">
        <v>351</v>
      </c>
      <c r="T25" s="1135" t="s">
        <v>352</v>
      </c>
      <c r="U25" s="1132" t="s">
        <v>350</v>
      </c>
      <c r="V25" s="1135" t="s">
        <v>60</v>
      </c>
      <c r="W25" s="1090">
        <v>32</v>
      </c>
      <c r="X25" s="1165">
        <v>19</v>
      </c>
    </row>
    <row r="26" spans="2:24" s="294" customFormat="1" ht="18" customHeight="1">
      <c r="B26" s="1475"/>
      <c r="C26" s="1190" t="s">
        <v>551</v>
      </c>
      <c r="D26" s="1138" t="s">
        <v>552</v>
      </c>
      <c r="E26" s="1191" t="s">
        <v>782</v>
      </c>
      <c r="F26" s="905" t="s">
        <v>60</v>
      </c>
      <c r="G26" s="890">
        <v>23</v>
      </c>
      <c r="H26" s="1192">
        <v>2</v>
      </c>
      <c r="I26" s="1477"/>
      <c r="J26" s="1178"/>
      <c r="K26" s="1165"/>
      <c r="L26" s="1152"/>
      <c r="M26" s="1089"/>
      <c r="N26" s="1090"/>
      <c r="O26" s="1134"/>
      <c r="Q26" s="1084">
        <v>8</v>
      </c>
      <c r="R26" s="1085" t="str">
        <f t="shared" si="1"/>
        <v>Kokubo Takahiro</v>
      </c>
      <c r="S26" s="1135" t="s">
        <v>181</v>
      </c>
      <c r="T26" s="1135" t="s">
        <v>182</v>
      </c>
      <c r="U26" s="1171" t="s">
        <v>339</v>
      </c>
      <c r="V26" s="1135" t="s">
        <v>60</v>
      </c>
      <c r="W26" s="1089">
        <v>23</v>
      </c>
      <c r="X26" s="1205">
        <v>54</v>
      </c>
    </row>
    <row r="27" spans="2:24" s="294" customFormat="1" ht="18" customHeight="1" thickBot="1">
      <c r="B27" s="1479"/>
      <c r="C27" s="1193" t="s">
        <v>556</v>
      </c>
      <c r="D27" s="1194" t="s">
        <v>557</v>
      </c>
      <c r="E27" s="1195" t="s">
        <v>770</v>
      </c>
      <c r="F27" s="585" t="s">
        <v>60</v>
      </c>
      <c r="G27" s="583">
        <v>24</v>
      </c>
      <c r="H27" s="1196">
        <v>3</v>
      </c>
      <c r="I27" s="1480"/>
      <c r="J27" s="1197"/>
      <c r="K27" s="586"/>
      <c r="L27" s="1198"/>
      <c r="M27" s="586"/>
      <c r="N27" s="585"/>
      <c r="O27" s="1199"/>
      <c r="Q27" s="1084">
        <v>8</v>
      </c>
      <c r="R27" s="1085" t="str">
        <f t="shared" si="1"/>
        <v>Akutagawa Hiroshi</v>
      </c>
      <c r="S27" s="1149" t="s">
        <v>51</v>
      </c>
      <c r="T27" s="1149" t="s">
        <v>52</v>
      </c>
      <c r="U27" s="1152" t="s">
        <v>339</v>
      </c>
      <c r="V27" s="1089" t="s">
        <v>180</v>
      </c>
      <c r="W27" s="1090">
        <v>17</v>
      </c>
      <c r="X27" s="1131">
        <v>0</v>
      </c>
    </row>
    <row r="28" spans="2:24" s="294" customFormat="1" ht="18" customHeight="1" thickTop="1">
      <c r="B28" s="380"/>
      <c r="C28" s="381"/>
      <c r="D28" s="381"/>
      <c r="E28" s="381"/>
      <c r="F28" s="382"/>
      <c r="G28" s="382"/>
      <c r="H28" s="382"/>
      <c r="I28" s="380"/>
      <c r="J28" s="591"/>
      <c r="K28" s="383"/>
      <c r="L28" s="383"/>
      <c r="M28" s="23"/>
      <c r="N28" s="23"/>
      <c r="O28" s="23"/>
      <c r="Q28" s="1084">
        <v>8</v>
      </c>
      <c r="R28" s="1085" t="str">
        <f t="shared" si="1"/>
        <v>Sato Junichi</v>
      </c>
      <c r="S28" s="1131" t="s">
        <v>142</v>
      </c>
      <c r="T28" s="1131" t="s">
        <v>345</v>
      </c>
      <c r="U28" s="1155" t="s">
        <v>346</v>
      </c>
      <c r="V28" s="1135" t="s">
        <v>60</v>
      </c>
      <c r="W28" s="1090">
        <v>21</v>
      </c>
      <c r="X28" s="1205">
        <v>4</v>
      </c>
    </row>
    <row r="29" spans="2:24" ht="18" customHeight="1">
      <c r="B29" s="389" t="s">
        <v>827</v>
      </c>
      <c r="C29" s="389"/>
      <c r="D29" s="389"/>
      <c r="E29" s="389"/>
      <c r="F29" s="390"/>
      <c r="G29" s="390"/>
      <c r="H29" s="390"/>
      <c r="I29" s="386"/>
      <c r="J29" s="386"/>
      <c r="K29" s="387"/>
      <c r="L29" s="387"/>
      <c r="M29" s="388"/>
      <c r="N29" s="388"/>
      <c r="O29" s="388"/>
      <c r="Q29" s="1084">
        <v>8</v>
      </c>
      <c r="R29" s="1085" t="str">
        <f t="shared" si="1"/>
        <v>Nagai Candy</v>
      </c>
      <c r="S29" s="1089" t="s">
        <v>4</v>
      </c>
      <c r="T29" s="1089" t="s">
        <v>5</v>
      </c>
      <c r="U29" s="1171" t="s">
        <v>339</v>
      </c>
      <c r="V29" s="1089" t="s">
        <v>63</v>
      </c>
      <c r="W29" s="1135">
        <v>25</v>
      </c>
      <c r="X29" s="1135">
        <v>21</v>
      </c>
    </row>
    <row r="30" spans="2:24" ht="18" customHeight="1">
      <c r="B30" s="389" t="s">
        <v>828</v>
      </c>
      <c r="C30" s="389"/>
      <c r="D30" s="389"/>
      <c r="E30" s="389"/>
      <c r="F30" s="390"/>
      <c r="G30" s="390"/>
      <c r="H30" s="390"/>
      <c r="I30" s="386"/>
      <c r="J30" s="386"/>
      <c r="K30" s="387"/>
      <c r="L30" s="387"/>
      <c r="M30" s="388"/>
      <c r="N30" s="388"/>
      <c r="O30" s="388"/>
      <c r="Q30" s="1084">
        <v>9</v>
      </c>
      <c r="R30" s="1085" t="str">
        <f t="shared" si="1"/>
        <v>Kato Seiya</v>
      </c>
      <c r="S30" s="1162" t="s">
        <v>49</v>
      </c>
      <c r="T30" s="1162" t="s">
        <v>50</v>
      </c>
      <c r="U30" s="1212" t="s">
        <v>333</v>
      </c>
      <c r="V30" s="1135" t="s">
        <v>60</v>
      </c>
      <c r="W30" s="1131">
        <v>15</v>
      </c>
      <c r="X30" s="1205">
        <v>5</v>
      </c>
    </row>
    <row r="31" spans="2:24" ht="18" customHeight="1">
      <c r="B31" s="389" t="s">
        <v>829</v>
      </c>
      <c r="C31" s="387"/>
      <c r="D31" s="387"/>
      <c r="E31" s="387"/>
      <c r="F31" s="386"/>
      <c r="G31" s="391"/>
      <c r="H31" s="391"/>
      <c r="I31" s="392"/>
      <c r="J31" s="386"/>
      <c r="K31" s="387"/>
      <c r="L31" s="387"/>
      <c r="M31" s="388"/>
      <c r="N31" s="388"/>
      <c r="O31" s="388"/>
      <c r="Q31" s="1084">
        <v>9</v>
      </c>
      <c r="R31" s="1085" t="str">
        <f t="shared" si="1"/>
        <v>Cho David</v>
      </c>
      <c r="S31" s="1131" t="s">
        <v>349</v>
      </c>
      <c r="T31" s="1131" t="s">
        <v>146</v>
      </c>
      <c r="U31" s="1152" t="s">
        <v>339</v>
      </c>
      <c r="V31" s="1131" t="s">
        <v>64</v>
      </c>
      <c r="W31" s="1089">
        <v>15</v>
      </c>
      <c r="X31" s="1205">
        <v>50</v>
      </c>
    </row>
    <row r="32" spans="2:24" ht="18" customHeight="1">
      <c r="B32" s="389" t="s">
        <v>830</v>
      </c>
      <c r="C32" s="387"/>
      <c r="D32" s="387"/>
      <c r="E32" s="387"/>
      <c r="F32" s="386"/>
      <c r="G32" s="391"/>
      <c r="H32" s="391"/>
      <c r="I32" s="392"/>
      <c r="J32" s="386"/>
      <c r="K32" s="387"/>
      <c r="L32" s="387"/>
      <c r="M32" s="388"/>
      <c r="N32" s="388"/>
      <c r="O32" s="388"/>
      <c r="Q32" s="1084">
        <v>9</v>
      </c>
      <c r="R32" s="1085" t="str">
        <f t="shared" si="1"/>
        <v>Lee Kyu Ha</v>
      </c>
      <c r="S32" s="1165" t="s">
        <v>553</v>
      </c>
      <c r="T32" s="1165" t="s">
        <v>554</v>
      </c>
      <c r="U32" s="1166" t="s">
        <v>555</v>
      </c>
      <c r="V32" s="1135" t="s">
        <v>60</v>
      </c>
      <c r="W32" s="1090">
        <v>10</v>
      </c>
      <c r="X32" s="1205">
        <v>2</v>
      </c>
    </row>
    <row r="33" spans="2:24" ht="18" customHeight="1">
      <c r="B33" s="389" t="s">
        <v>565</v>
      </c>
      <c r="C33" s="387"/>
      <c r="D33" s="387"/>
      <c r="E33" s="387"/>
      <c r="F33" s="386"/>
      <c r="G33" s="391"/>
      <c r="H33" s="391"/>
      <c r="I33" s="386"/>
      <c r="J33" s="386"/>
      <c r="K33" s="387"/>
      <c r="L33" s="387"/>
      <c r="M33" s="388"/>
      <c r="N33" s="388"/>
      <c r="O33" s="388"/>
      <c r="Q33" s="1084">
        <v>9</v>
      </c>
      <c r="R33" s="1085" t="str">
        <f t="shared" si="1"/>
        <v>Sugawa Masako</v>
      </c>
      <c r="S33" s="1089" t="s">
        <v>25</v>
      </c>
      <c r="T33" s="1089" t="s">
        <v>26</v>
      </c>
      <c r="U33" s="1132" t="s">
        <v>207</v>
      </c>
      <c r="V33" s="1089" t="s">
        <v>63</v>
      </c>
      <c r="W33" s="1135">
        <v>36</v>
      </c>
      <c r="X33" s="1205">
        <v>6</v>
      </c>
    </row>
    <row r="34" spans="2:24" ht="18" customHeight="1">
      <c r="B34" s="387" t="s">
        <v>372</v>
      </c>
      <c r="C34" s="387"/>
      <c r="D34" s="387"/>
      <c r="E34" s="387"/>
      <c r="F34" s="386"/>
      <c r="G34" s="391"/>
      <c r="H34" s="391"/>
      <c r="I34" s="386"/>
      <c r="J34" s="386"/>
      <c r="K34" s="387"/>
      <c r="L34" s="387"/>
      <c r="M34" s="388"/>
      <c r="N34" s="388"/>
      <c r="O34" s="388"/>
      <c r="Q34" s="1084">
        <v>10</v>
      </c>
      <c r="R34" s="1085" t="str">
        <f t="shared" si="1"/>
        <v>Shinozuka Kevin</v>
      </c>
      <c r="S34" s="1089" t="s">
        <v>61</v>
      </c>
      <c r="T34" s="1089" t="s">
        <v>62</v>
      </c>
      <c r="U34" s="1132" t="s">
        <v>354</v>
      </c>
      <c r="V34" s="1089" t="s">
        <v>64</v>
      </c>
      <c r="W34" s="1131">
        <v>12</v>
      </c>
      <c r="X34" s="1205">
        <v>54</v>
      </c>
    </row>
    <row r="35" spans="2:24" ht="18" customHeight="1">
      <c r="B35" s="387" t="s">
        <v>831</v>
      </c>
      <c r="C35" s="387"/>
      <c r="D35" s="387"/>
      <c r="E35" s="387"/>
      <c r="F35" s="386"/>
      <c r="G35" s="391"/>
      <c r="H35" s="391"/>
      <c r="I35" s="386"/>
      <c r="J35" s="386"/>
      <c r="K35" s="393"/>
      <c r="L35" s="393"/>
      <c r="Q35" s="1084">
        <v>10</v>
      </c>
      <c r="R35" s="1085" t="str">
        <f t="shared" si="1"/>
        <v>Cho  Danny</v>
      </c>
      <c r="S35" s="1089" t="s">
        <v>145</v>
      </c>
      <c r="T35" s="1089" t="s">
        <v>166</v>
      </c>
      <c r="U35" s="1171" t="s">
        <v>339</v>
      </c>
      <c r="V35" s="1089" t="s">
        <v>63</v>
      </c>
      <c r="W35" s="1204">
        <v>9</v>
      </c>
      <c r="X35" s="1089">
        <v>14</v>
      </c>
    </row>
    <row r="36" spans="2:24" ht="18" customHeight="1">
      <c r="B36" s="387" t="s">
        <v>832</v>
      </c>
      <c r="C36" s="387"/>
      <c r="D36" s="387"/>
      <c r="E36" s="387"/>
      <c r="F36" s="386"/>
      <c r="G36" s="391"/>
      <c r="H36" s="391"/>
      <c r="I36" s="386"/>
      <c r="J36" s="386"/>
      <c r="K36" s="393"/>
      <c r="L36" s="393"/>
      <c r="Q36" s="1084">
        <v>10</v>
      </c>
      <c r="R36" s="1085" t="str">
        <f t="shared" si="1"/>
        <v>Maegawa Mike</v>
      </c>
      <c r="S36" s="1149" t="s">
        <v>228</v>
      </c>
      <c r="T36" s="1149" t="s">
        <v>23</v>
      </c>
      <c r="U36" s="1132" t="s">
        <v>229</v>
      </c>
      <c r="V36" s="1089" t="s">
        <v>180</v>
      </c>
      <c r="W36" s="1090">
        <v>36</v>
      </c>
      <c r="X36" s="1149">
        <v>6</v>
      </c>
    </row>
    <row r="37" spans="2:24" ht="18" customHeight="1">
      <c r="B37" s="387" t="s">
        <v>375</v>
      </c>
      <c r="C37" s="387"/>
      <c r="D37" s="387"/>
      <c r="E37" s="387"/>
      <c r="F37" s="386"/>
      <c r="G37" s="391"/>
      <c r="H37" s="391"/>
      <c r="I37" s="386"/>
      <c r="J37" s="386"/>
      <c r="K37" s="387"/>
      <c r="L37" s="387"/>
      <c r="M37" s="388"/>
      <c r="N37" s="388"/>
      <c r="O37" s="388"/>
      <c r="Q37" s="1084">
        <v>11</v>
      </c>
      <c r="R37" s="1085" t="str">
        <f t="shared" si="1"/>
        <v>Morioka Yasuhiro</v>
      </c>
      <c r="S37" s="1131" t="s">
        <v>2</v>
      </c>
      <c r="T37" s="1131" t="s">
        <v>3</v>
      </c>
      <c r="U37" s="1132" t="s">
        <v>339</v>
      </c>
      <c r="V37" s="1131" t="s">
        <v>64</v>
      </c>
      <c r="W37" s="1135">
        <v>8</v>
      </c>
      <c r="X37" s="1205">
        <v>25</v>
      </c>
    </row>
    <row r="38" spans="2:24" ht="18" customHeight="1">
      <c r="B38" s="387" t="s">
        <v>568</v>
      </c>
      <c r="C38" s="387"/>
      <c r="D38" s="387"/>
      <c r="E38" s="387"/>
      <c r="F38" s="386"/>
      <c r="G38" s="391"/>
      <c r="H38" s="391"/>
      <c r="I38" s="386"/>
      <c r="J38" s="386"/>
      <c r="K38" s="387"/>
      <c r="L38" s="387"/>
      <c r="M38" s="388"/>
      <c r="N38" s="388"/>
      <c r="O38" s="388"/>
      <c r="Q38" s="1084">
        <v>11</v>
      </c>
      <c r="R38" s="1085" t="str">
        <f t="shared" si="1"/>
        <v>Nagashima Takashi</v>
      </c>
      <c r="S38" s="1131" t="s">
        <v>33</v>
      </c>
      <c r="T38" s="1131" t="s">
        <v>30</v>
      </c>
      <c r="U38" s="1132" t="s">
        <v>339</v>
      </c>
      <c r="V38" s="1131" t="s">
        <v>64</v>
      </c>
      <c r="W38" s="1135">
        <v>25</v>
      </c>
      <c r="X38" s="1205">
        <v>5</v>
      </c>
    </row>
    <row r="39" spans="2:24" ht="18" customHeight="1">
      <c r="B39" s="387" t="s">
        <v>788</v>
      </c>
      <c r="C39" s="387"/>
      <c r="D39" s="387"/>
      <c r="E39" s="387"/>
      <c r="F39" s="386"/>
      <c r="G39" s="391"/>
      <c r="H39" s="391"/>
      <c r="I39" s="386"/>
      <c r="J39" s="386"/>
      <c r="K39" s="387"/>
      <c r="L39" s="387"/>
      <c r="M39" s="388"/>
      <c r="N39" s="388"/>
      <c r="O39" s="388"/>
      <c r="Q39" s="1084">
        <v>11</v>
      </c>
      <c r="R39" s="1085" t="str">
        <f t="shared" si="1"/>
        <v>Mizusawa Junko</v>
      </c>
      <c r="S39" s="1089" t="s">
        <v>24</v>
      </c>
      <c r="T39" s="1089" t="s">
        <v>37</v>
      </c>
      <c r="U39" s="1152" t="s">
        <v>339</v>
      </c>
      <c r="V39" s="1089" t="s">
        <v>63</v>
      </c>
      <c r="W39" s="1090">
        <v>34</v>
      </c>
      <c r="X39" s="1205">
        <v>7</v>
      </c>
    </row>
    <row r="40" spans="2:24" ht="18" customHeight="1">
      <c r="B40" s="387" t="s">
        <v>377</v>
      </c>
      <c r="C40" s="387"/>
      <c r="D40" s="387"/>
      <c r="E40" s="387"/>
      <c r="F40" s="386"/>
      <c r="G40" s="391"/>
      <c r="H40" s="391"/>
      <c r="I40" s="386"/>
      <c r="J40" s="386"/>
      <c r="K40" s="387"/>
      <c r="L40" s="387"/>
      <c r="M40" s="388"/>
      <c r="N40" s="388"/>
      <c r="O40" s="388"/>
      <c r="Q40" s="1084">
        <v>1</v>
      </c>
      <c r="R40" s="1085" t="str">
        <f t="shared" si="1"/>
        <v>Wada Toru</v>
      </c>
      <c r="S40" s="1206" t="s">
        <v>783</v>
      </c>
      <c r="T40" s="1090" t="s">
        <v>163</v>
      </c>
      <c r="U40" s="1207" t="s">
        <v>784</v>
      </c>
      <c r="V40" s="1089" t="s">
        <v>60</v>
      </c>
      <c r="W40" s="1090" t="s">
        <v>179</v>
      </c>
      <c r="X40" s="1089">
        <v>1</v>
      </c>
    </row>
    <row r="41" spans="2:24" ht="18" customHeight="1">
      <c r="B41" s="387" t="s">
        <v>789</v>
      </c>
      <c r="C41" s="387"/>
      <c r="D41" s="387"/>
      <c r="E41" s="387"/>
      <c r="F41" s="386"/>
      <c r="G41" s="391"/>
      <c r="H41" s="391"/>
      <c r="I41" s="386"/>
      <c r="J41" s="386"/>
      <c r="K41" s="387"/>
      <c r="L41" s="387"/>
      <c r="M41" s="388"/>
      <c r="N41" s="388"/>
      <c r="O41" s="388"/>
      <c r="Q41" s="1084">
        <v>3</v>
      </c>
      <c r="R41" s="1085" t="str">
        <f t="shared" si="1"/>
        <v>Bogo Yasuo</v>
      </c>
      <c r="S41" s="1135" t="s">
        <v>777</v>
      </c>
      <c r="T41" s="1135" t="s">
        <v>778</v>
      </c>
      <c r="U41" s="1208" t="s">
        <v>766</v>
      </c>
      <c r="V41" s="1135" t="s">
        <v>60</v>
      </c>
      <c r="W41" s="1090" t="s">
        <v>179</v>
      </c>
      <c r="X41" s="1089">
        <v>1</v>
      </c>
    </row>
    <row r="42" spans="2:24" ht="18" customHeight="1">
      <c r="B42" s="387" t="s">
        <v>379</v>
      </c>
      <c r="C42" s="387"/>
      <c r="D42" s="387"/>
      <c r="E42" s="387"/>
      <c r="F42" s="386"/>
      <c r="G42" s="391"/>
      <c r="H42" s="391"/>
      <c r="I42" s="386"/>
      <c r="J42" s="386"/>
      <c r="K42" s="387"/>
      <c r="L42" s="387"/>
      <c r="M42" s="388"/>
      <c r="N42" s="388"/>
      <c r="O42" s="388"/>
      <c r="Q42" s="1084">
        <v>10</v>
      </c>
      <c r="R42" s="1085" t="str">
        <f t="shared" si="1"/>
        <v>Nomura Hiroyuki</v>
      </c>
      <c r="S42" s="1135" t="s">
        <v>149</v>
      </c>
      <c r="T42" s="1135" t="s">
        <v>366</v>
      </c>
      <c r="U42" s="1208" t="s">
        <v>367</v>
      </c>
      <c r="V42" s="1135" t="s">
        <v>60</v>
      </c>
      <c r="W42" s="1135" t="s">
        <v>179</v>
      </c>
      <c r="X42" s="1090">
        <v>1</v>
      </c>
    </row>
    <row r="43" spans="2:24" ht="18" customHeight="1">
      <c r="B43" s="387" t="s">
        <v>380</v>
      </c>
      <c r="C43" s="387"/>
      <c r="D43" s="387"/>
      <c r="E43" s="387"/>
      <c r="F43" s="386"/>
      <c r="G43" s="391"/>
      <c r="H43" s="391"/>
      <c r="I43" s="386"/>
      <c r="J43" s="386"/>
      <c r="K43" s="393"/>
      <c r="L43" s="393"/>
    </row>
    <row r="44" spans="2:24" ht="18" customHeight="1">
      <c r="B44" s="387" t="s">
        <v>381</v>
      </c>
      <c r="C44" s="387"/>
      <c r="D44" s="387"/>
      <c r="E44" s="387"/>
      <c r="F44" s="386"/>
      <c r="G44" s="391"/>
      <c r="H44" s="391"/>
      <c r="I44" s="386"/>
      <c r="J44" s="396"/>
      <c r="K44" s="393"/>
      <c r="L44" s="393"/>
    </row>
    <row r="45" spans="2:24" ht="18" customHeight="1">
      <c r="B45" s="397" t="s">
        <v>833</v>
      </c>
      <c r="C45" s="387"/>
      <c r="D45" s="387"/>
      <c r="E45" s="387"/>
      <c r="F45" s="386"/>
      <c r="G45" s="391"/>
      <c r="H45" s="391"/>
      <c r="I45" s="386"/>
      <c r="J45" s="396"/>
      <c r="K45" s="393"/>
      <c r="L45" s="393"/>
    </row>
    <row r="46" spans="2:24" ht="18" customHeight="1">
      <c r="B46" s="393" t="s">
        <v>571</v>
      </c>
      <c r="C46" s="393"/>
      <c r="D46" s="393"/>
      <c r="E46" s="393"/>
      <c r="F46" s="396"/>
      <c r="G46" s="592"/>
      <c r="H46" s="592"/>
      <c r="I46" s="396"/>
      <c r="J46" s="396"/>
      <c r="K46" s="393"/>
      <c r="L46" s="393"/>
    </row>
    <row r="47" spans="2:24" ht="17.25" customHeight="1">
      <c r="B47" s="393"/>
      <c r="Q47" s="1084"/>
      <c r="R47" s="1085" t="str">
        <f t="shared" ref="R47:R52" si="2">S47&amp;" "&amp;T47</f>
        <v xml:space="preserve"> </v>
      </c>
      <c r="S47" s="1213"/>
      <c r="T47" s="1213"/>
      <c r="U47" s="1201"/>
      <c r="V47" s="1201"/>
      <c r="W47" s="1201"/>
      <c r="X47" s="1201"/>
    </row>
    <row r="48" spans="2:24" ht="17.25" customHeight="1">
      <c r="B48" s="393"/>
      <c r="R48" s="1200" t="str">
        <f t="shared" si="2"/>
        <v xml:space="preserve"> </v>
      </c>
    </row>
    <row r="49" spans="2:24" ht="17.25" customHeight="1">
      <c r="B49" s="393"/>
      <c r="Q49" s="270" t="s">
        <v>457</v>
      </c>
      <c r="R49" s="1038" t="str">
        <f t="shared" si="2"/>
        <v xml:space="preserve"> </v>
      </c>
    </row>
    <row r="50" spans="2:24" ht="17.25" customHeight="1">
      <c r="B50" s="393"/>
      <c r="Q50" s="1084">
        <v>2</v>
      </c>
      <c r="R50" s="1085" t="str">
        <f t="shared" si="2"/>
        <v xml:space="preserve">Ebihara Tsuyoshi </v>
      </c>
      <c r="S50" s="1135" t="s">
        <v>823</v>
      </c>
      <c r="T50" s="1135" t="s">
        <v>824</v>
      </c>
      <c r="U50" s="1152" t="s">
        <v>339</v>
      </c>
      <c r="V50" s="1135" t="s">
        <v>60</v>
      </c>
      <c r="W50" s="1090" t="s">
        <v>159</v>
      </c>
      <c r="X50" s="1089"/>
    </row>
    <row r="51" spans="2:24" ht="17.25" customHeight="1">
      <c r="Q51" s="1084">
        <v>4</v>
      </c>
      <c r="R51" s="1085" t="str">
        <f t="shared" si="2"/>
        <v>Yuzawa Miki</v>
      </c>
      <c r="S51" s="1135" t="s">
        <v>162</v>
      </c>
      <c r="T51" s="1135" t="s">
        <v>773</v>
      </c>
      <c r="U51" s="1152" t="s">
        <v>339</v>
      </c>
      <c r="V51" s="1089" t="s">
        <v>63</v>
      </c>
      <c r="W51" s="1090" t="s">
        <v>159</v>
      </c>
      <c r="X51" s="1205"/>
    </row>
    <row r="52" spans="2:24" ht="17.25" customHeight="1">
      <c r="Q52" s="1084">
        <v>5</v>
      </c>
      <c r="R52" s="1085" t="str">
        <f t="shared" si="2"/>
        <v>Buzan Kaori</v>
      </c>
      <c r="S52" s="1206" t="s">
        <v>825</v>
      </c>
      <c r="T52" s="1090" t="s">
        <v>826</v>
      </c>
      <c r="U52" s="1152" t="s">
        <v>339</v>
      </c>
      <c r="V52" s="1089" t="s">
        <v>63</v>
      </c>
      <c r="W52" s="1090" t="s">
        <v>159</v>
      </c>
      <c r="X52" s="1149"/>
    </row>
    <row r="53" spans="2:24" ht="17.25" customHeight="1"/>
  </sheetData>
  <mergeCells count="18">
    <mergeCell ref="N1:O1"/>
    <mergeCell ref="B2:H2"/>
    <mergeCell ref="I2:O2"/>
    <mergeCell ref="C3:D3"/>
    <mergeCell ref="J3:K3"/>
    <mergeCell ref="B21:B23"/>
    <mergeCell ref="I21:I23"/>
    <mergeCell ref="B25:B27"/>
    <mergeCell ref="I25:I27"/>
    <mergeCell ref="S3:T3"/>
    <mergeCell ref="B9:B11"/>
    <mergeCell ref="I9:I11"/>
    <mergeCell ref="B13:B15"/>
    <mergeCell ref="I13:I15"/>
    <mergeCell ref="B17:B19"/>
    <mergeCell ref="I17:I19"/>
    <mergeCell ref="B5:B7"/>
    <mergeCell ref="I5:I7"/>
  </mergeCells>
  <phoneticPr fontId="61"/>
  <pageMargins left="0.51181102362204722" right="0.23622047244094491" top="0.23622047244094491" bottom="0.23622047244094491" header="0.31496062992125984" footer="0.31496062992125984"/>
  <pageSetup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4D3A-A588-420B-A0E4-5DAFC4E07DE0}">
  <sheetPr>
    <pageSetUpPr fitToPage="1"/>
  </sheetPr>
  <dimension ref="A1:AN118"/>
  <sheetViews>
    <sheetView zoomScale="74" zoomScaleNormal="70" workbookViewId="0"/>
  </sheetViews>
  <sheetFormatPr defaultColWidth="9.08984375" defaultRowHeight="14"/>
  <cols>
    <col min="1" max="1" width="3.90625" style="10" customWidth="1"/>
    <col min="2" max="2" width="12.81640625" style="10" customWidth="1"/>
    <col min="3" max="3" width="8.6328125" style="17" bestFit="1" customWidth="1"/>
    <col min="4" max="4" width="24.7265625" style="17" hidden="1" customWidth="1"/>
    <col min="5" max="6" width="18.6328125" style="10" customWidth="1"/>
    <col min="7" max="7" width="39.90625" style="10" customWidth="1"/>
    <col min="8" max="8" width="20.453125" style="10" customWidth="1"/>
    <col min="9" max="9" width="7.08984375" style="8" customWidth="1"/>
    <col min="10" max="10" width="8.08984375" style="8" customWidth="1"/>
    <col min="11" max="11" width="7.6328125" style="8" customWidth="1"/>
    <col min="12" max="12" width="7.6328125" style="20" customWidth="1"/>
    <col min="13" max="14" width="7.6328125" style="10" customWidth="1"/>
    <col min="15" max="15" width="8.08984375" style="8" hidden="1" customWidth="1"/>
    <col min="16" max="16" width="9.90625" style="8" customWidth="1"/>
    <col min="17" max="17" width="10.1796875" style="10" customWidth="1"/>
    <col min="18" max="18" width="10" style="10" customWidth="1"/>
    <col min="19" max="22" width="10" style="8" customWidth="1"/>
    <col min="23" max="23" width="9.90625" style="8" bestFit="1" customWidth="1"/>
    <col min="24" max="24" width="5.1796875" style="8" customWidth="1"/>
    <col min="25" max="25" width="13.7265625" style="10" customWidth="1"/>
    <col min="26" max="26" width="13" style="10" customWidth="1"/>
    <col min="27" max="27" width="52" style="10" customWidth="1"/>
    <col min="28" max="28" width="24.54296875" style="10" hidden="1" customWidth="1"/>
    <col min="29" max="29" width="21.453125" style="10" customWidth="1"/>
    <col min="30" max="30" width="26.54296875" style="10" hidden="1" customWidth="1"/>
    <col min="31" max="34" width="9.1796875" style="10" bestFit="1" customWidth="1"/>
    <col min="35" max="35" width="12.90625" style="10" bestFit="1" customWidth="1"/>
    <col min="36" max="16384" width="9.08984375" style="10"/>
  </cols>
  <sheetData>
    <row r="1" spans="1:35" ht="21">
      <c r="A1" s="192" t="s">
        <v>247</v>
      </c>
      <c r="B1" s="25"/>
      <c r="E1" s="13"/>
      <c r="F1" s="13"/>
      <c r="G1" s="13"/>
      <c r="H1" s="13"/>
      <c r="P1" s="218"/>
      <c r="Q1" s="218"/>
      <c r="R1" s="218"/>
      <c r="S1" s="218"/>
      <c r="Y1" s="1106" t="s">
        <v>300</v>
      </c>
      <c r="Z1" s="1107"/>
      <c r="AA1" s="1107"/>
      <c r="AB1" s="1107"/>
      <c r="AC1" s="1107"/>
    </row>
    <row r="2" spans="1:35" ht="32.25" customHeight="1">
      <c r="A2" s="173" t="s">
        <v>188</v>
      </c>
      <c r="B2" s="174" t="s">
        <v>18</v>
      </c>
      <c r="C2" s="175" t="s">
        <v>196</v>
      </c>
      <c r="D2" s="1214" t="s">
        <v>841</v>
      </c>
      <c r="E2" s="173" t="s">
        <v>28</v>
      </c>
      <c r="F2" s="173" t="s">
        <v>29</v>
      </c>
      <c r="G2" s="173" t="s">
        <v>17</v>
      </c>
      <c r="H2" s="932" t="s">
        <v>805</v>
      </c>
      <c r="I2" s="173" t="s">
        <v>68</v>
      </c>
      <c r="J2" s="173" t="s">
        <v>69</v>
      </c>
      <c r="K2" s="173" t="s">
        <v>19</v>
      </c>
      <c r="L2" s="173" t="s">
        <v>20</v>
      </c>
      <c r="M2" s="173" t="s">
        <v>21</v>
      </c>
      <c r="N2" s="173" t="s">
        <v>22</v>
      </c>
      <c r="O2" s="176" t="s">
        <v>70</v>
      </c>
      <c r="P2" s="221" t="s">
        <v>55</v>
      </c>
      <c r="Q2" s="177" t="s">
        <v>189</v>
      </c>
      <c r="R2" s="177" t="s">
        <v>190</v>
      </c>
      <c r="S2" s="177" t="s">
        <v>191</v>
      </c>
      <c r="T2" s="179" t="s">
        <v>218</v>
      </c>
      <c r="U2" s="178" t="s">
        <v>186</v>
      </c>
      <c r="V2" s="177" t="s">
        <v>195</v>
      </c>
      <c r="W2" s="1223"/>
      <c r="X2" s="29"/>
      <c r="Y2" s="1108" t="s">
        <v>73</v>
      </c>
      <c r="Z2" s="1108" t="s">
        <v>74</v>
      </c>
      <c r="AA2" s="1108" t="s">
        <v>315</v>
      </c>
      <c r="AB2" s="1108" t="s">
        <v>198</v>
      </c>
      <c r="AC2" s="1109" t="s">
        <v>85</v>
      </c>
      <c r="AD2" s="946"/>
      <c r="AE2" s="946" t="s">
        <v>95</v>
      </c>
      <c r="AF2" s="946" t="s">
        <v>96</v>
      </c>
      <c r="AG2" s="946" t="s">
        <v>97</v>
      </c>
      <c r="AH2" s="946" t="s">
        <v>71</v>
      </c>
      <c r="AI2" s="946" t="s">
        <v>98</v>
      </c>
    </row>
    <row r="3" spans="1:35" ht="21" customHeight="1">
      <c r="A3" s="180">
        <v>1</v>
      </c>
      <c r="B3" s="181" t="s">
        <v>44</v>
      </c>
      <c r="C3" s="1361">
        <v>10</v>
      </c>
      <c r="D3" s="1354" t="str">
        <f>E3&amp;" "&amp;F3</f>
        <v>Sugimoto Satoshi</v>
      </c>
      <c r="E3" s="1163" t="s">
        <v>167</v>
      </c>
      <c r="F3" s="1163" t="s">
        <v>168</v>
      </c>
      <c r="G3" s="1163" t="s">
        <v>126</v>
      </c>
      <c r="H3" s="1039" t="str">
        <f>VLOOKUP(D3,'2023年間集計'!$B$4:$D$83,3,FALSE)</f>
        <v>杉本 聡</v>
      </c>
      <c r="I3" s="1131" t="s">
        <v>60</v>
      </c>
      <c r="J3" s="1089">
        <v>22</v>
      </c>
      <c r="K3" s="184">
        <v>43</v>
      </c>
      <c r="L3" s="183">
        <v>52</v>
      </c>
      <c r="M3" s="176">
        <f>K3+L3</f>
        <v>95</v>
      </c>
      <c r="N3" s="176">
        <f>M3-J3</f>
        <v>73</v>
      </c>
      <c r="O3" s="176"/>
      <c r="P3" s="176"/>
      <c r="Q3" s="176"/>
      <c r="R3" s="176"/>
      <c r="S3" s="176"/>
      <c r="T3" s="176">
        <f>IFERROR(VLOOKUP(H3,'2023年間集計'!$D$4:$BM$63,53,FALSE),"0")</f>
        <v>3</v>
      </c>
      <c r="U3" s="1492">
        <v>21</v>
      </c>
      <c r="V3" s="176">
        <f t="shared" ref="V3:V42" si="0">U3+T3</f>
        <v>24</v>
      </c>
      <c r="W3" s="1224"/>
      <c r="Y3" s="1113" t="s">
        <v>8</v>
      </c>
      <c r="Z3" s="1121"/>
      <c r="AA3" s="952" t="s">
        <v>307</v>
      </c>
      <c r="AB3" s="952" t="s">
        <v>301</v>
      </c>
      <c r="AC3" s="1113" t="str">
        <f>H3</f>
        <v>杉本 聡</v>
      </c>
      <c r="AD3" s="948">
        <f>A3</f>
        <v>1</v>
      </c>
      <c r="AE3" s="949">
        <f>K3</f>
        <v>43</v>
      </c>
      <c r="AF3" s="949">
        <f>L3</f>
        <v>52</v>
      </c>
      <c r="AG3" s="949">
        <f>AE3+AF3</f>
        <v>95</v>
      </c>
      <c r="AH3" s="949">
        <f>J3</f>
        <v>22</v>
      </c>
      <c r="AI3" s="949">
        <f>AG3-AH3</f>
        <v>73</v>
      </c>
    </row>
    <row r="4" spans="1:35" ht="21" customHeight="1">
      <c r="A4" s="180">
        <f>A3+1</f>
        <v>2</v>
      </c>
      <c r="B4" s="181" t="s">
        <v>44</v>
      </c>
      <c r="C4" s="1084">
        <v>9</v>
      </c>
      <c r="D4" s="1354" t="str">
        <f>E4&amp;" "&amp;F4</f>
        <v>Ishikawa Yoko</v>
      </c>
      <c r="E4" s="1357" t="s">
        <v>171</v>
      </c>
      <c r="F4" s="1357" t="s">
        <v>172</v>
      </c>
      <c r="G4" s="1358" t="s">
        <v>943</v>
      </c>
      <c r="H4" s="1039" t="str">
        <f>VLOOKUP(D4,'2023年間集計'!$B$4:$D$83,3,FALSE)</f>
        <v>石川 陽子</v>
      </c>
      <c r="I4" s="1089" t="s">
        <v>63</v>
      </c>
      <c r="J4" s="1135">
        <v>27</v>
      </c>
      <c r="K4" s="183">
        <v>51</v>
      </c>
      <c r="L4" s="183">
        <v>49</v>
      </c>
      <c r="M4" s="176">
        <f>K4+L4</f>
        <v>100</v>
      </c>
      <c r="N4" s="176">
        <f>M4-J4</f>
        <v>73</v>
      </c>
      <c r="O4" s="176"/>
      <c r="P4" s="176"/>
      <c r="Q4" s="176"/>
      <c r="R4" s="176"/>
      <c r="S4" s="176"/>
      <c r="T4" s="176">
        <f>IFERROR(VLOOKUP(H4,'2023年間集計'!$D$4:$BM$63,53,FALSE),"0")</f>
        <v>10</v>
      </c>
      <c r="U4" s="1492">
        <v>18</v>
      </c>
      <c r="V4" s="176">
        <f t="shared" si="0"/>
        <v>28</v>
      </c>
      <c r="W4" s="1224"/>
      <c r="Y4" s="951" t="s">
        <v>75</v>
      </c>
      <c r="Z4" s="1111"/>
      <c r="AA4" s="1112" t="s">
        <v>302</v>
      </c>
      <c r="AB4" s="1112"/>
      <c r="AC4" s="1113" t="str">
        <f t="shared" ref="AC4:AC43" si="1">H4</f>
        <v>石川 陽子</v>
      </c>
      <c r="AD4" s="948">
        <f t="shared" ref="AD4:AD30" si="2">A4</f>
        <v>2</v>
      </c>
      <c r="AE4" s="949">
        <f t="shared" ref="AE4:AF7" si="3">K4</f>
        <v>51</v>
      </c>
      <c r="AF4" s="949">
        <f t="shared" si="3"/>
        <v>49</v>
      </c>
      <c r="AG4" s="949">
        <f t="shared" ref="AG4:AG7" si="4">AE4+AF4</f>
        <v>100</v>
      </c>
      <c r="AH4" s="949">
        <f t="shared" ref="AH4:AH6" si="5">J4</f>
        <v>27</v>
      </c>
      <c r="AI4" s="949">
        <f t="shared" ref="AI4:AI7" si="6">AG4-AH4</f>
        <v>73</v>
      </c>
    </row>
    <row r="5" spans="1:35" ht="21" customHeight="1">
      <c r="A5" s="180">
        <f t="shared" ref="A5:A43" si="7">A4+1</f>
        <v>3</v>
      </c>
      <c r="B5" s="181" t="s">
        <v>44</v>
      </c>
      <c r="C5" s="1084">
        <v>5</v>
      </c>
      <c r="D5" s="1354" t="str">
        <f>E5&amp;" "&amp;F5</f>
        <v>Sato Junichi</v>
      </c>
      <c r="E5" s="1085" t="s">
        <v>142</v>
      </c>
      <c r="F5" s="1085" t="s">
        <v>345</v>
      </c>
      <c r="G5" s="1155" t="s">
        <v>346</v>
      </c>
      <c r="H5" s="1039" t="str">
        <f>VLOOKUP(D5,'2023年間集計'!$B$4:$D$83,3,FALSE)</f>
        <v>佐藤 潤一</v>
      </c>
      <c r="I5" s="1135" t="s">
        <v>60</v>
      </c>
      <c r="J5" s="1090">
        <v>21</v>
      </c>
      <c r="K5" s="212">
        <v>43</v>
      </c>
      <c r="L5" s="212">
        <v>53</v>
      </c>
      <c r="M5" s="206">
        <f>K5+L5</f>
        <v>96</v>
      </c>
      <c r="N5" s="176">
        <f>M5-J5</f>
        <v>75</v>
      </c>
      <c r="O5" s="206"/>
      <c r="P5" s="206" t="s">
        <v>959</v>
      </c>
      <c r="Q5" s="206">
        <v>3</v>
      </c>
      <c r="R5" s="206"/>
      <c r="S5" s="206"/>
      <c r="T5" s="176">
        <f>IFERROR(VLOOKUP(H5,'2023年間集計'!$D$4:$BM$63,53,FALSE),"0")</f>
        <v>5</v>
      </c>
      <c r="U5" s="1492">
        <v>15</v>
      </c>
      <c r="V5" s="176">
        <f t="shared" si="0"/>
        <v>20</v>
      </c>
      <c r="W5" s="1224"/>
      <c r="Y5" s="951" t="s">
        <v>76</v>
      </c>
      <c r="Z5" s="1111"/>
      <c r="AA5" s="1112" t="s">
        <v>303</v>
      </c>
      <c r="AB5" s="1112" t="s">
        <v>199</v>
      </c>
      <c r="AC5" s="1113" t="str">
        <f t="shared" si="1"/>
        <v>佐藤 潤一</v>
      </c>
      <c r="AD5" s="948">
        <f t="shared" si="2"/>
        <v>3</v>
      </c>
      <c r="AE5" s="949">
        <f t="shared" si="3"/>
        <v>43</v>
      </c>
      <c r="AF5" s="949">
        <f t="shared" si="3"/>
        <v>53</v>
      </c>
      <c r="AG5" s="949">
        <f t="shared" si="4"/>
        <v>96</v>
      </c>
      <c r="AH5" s="949">
        <f t="shared" si="5"/>
        <v>21</v>
      </c>
      <c r="AI5" s="949">
        <f t="shared" si="6"/>
        <v>75</v>
      </c>
    </row>
    <row r="6" spans="1:35" ht="21" customHeight="1">
      <c r="A6" s="180">
        <f t="shared" si="7"/>
        <v>4</v>
      </c>
      <c r="B6" s="181" t="s">
        <v>44</v>
      </c>
      <c r="C6" s="1084">
        <v>6</v>
      </c>
      <c r="D6" s="1354" t="str">
        <f>E6&amp;" "&amp;F6</f>
        <v>Hori Masahiro</v>
      </c>
      <c r="E6" s="1284" t="s">
        <v>154</v>
      </c>
      <c r="F6" s="1284" t="s">
        <v>155</v>
      </c>
      <c r="G6" s="1302" t="s">
        <v>365</v>
      </c>
      <c r="H6" s="1039" t="str">
        <f>VLOOKUP(D6,'2023年間集計'!$B$4:$D$83,3,FALSE)</f>
        <v>堀 雅博</v>
      </c>
      <c r="I6" s="1090" t="s">
        <v>180</v>
      </c>
      <c r="J6" s="1135">
        <v>36</v>
      </c>
      <c r="K6" s="183">
        <v>57</v>
      </c>
      <c r="L6" s="183">
        <v>54</v>
      </c>
      <c r="M6" s="176">
        <f>K6+L6</f>
        <v>111</v>
      </c>
      <c r="N6" s="176">
        <f>M6-J6</f>
        <v>75</v>
      </c>
      <c r="O6" s="176"/>
      <c r="P6" s="176"/>
      <c r="Q6" s="176"/>
      <c r="R6" s="176"/>
      <c r="S6" s="176"/>
      <c r="T6" s="176">
        <f>IFERROR(VLOOKUP(H6,'2023年間集計'!$D$4:$BM$63,53,FALSE),"0")</f>
        <v>5</v>
      </c>
      <c r="U6" s="1492">
        <v>12</v>
      </c>
      <c r="V6" s="176">
        <f t="shared" si="0"/>
        <v>17</v>
      </c>
      <c r="Y6" s="951" t="s">
        <v>77</v>
      </c>
      <c r="Z6" s="1111"/>
      <c r="AA6" s="1112" t="s">
        <v>304</v>
      </c>
      <c r="AB6" s="1112" t="s">
        <v>203</v>
      </c>
      <c r="AC6" s="1113" t="str">
        <f t="shared" si="1"/>
        <v>堀 雅博</v>
      </c>
      <c r="AD6" s="948">
        <f t="shared" si="2"/>
        <v>4</v>
      </c>
      <c r="AE6" s="949">
        <f t="shared" si="3"/>
        <v>57</v>
      </c>
      <c r="AF6" s="949">
        <f t="shared" si="3"/>
        <v>54</v>
      </c>
      <c r="AG6" s="949">
        <f t="shared" si="4"/>
        <v>111</v>
      </c>
      <c r="AH6" s="949">
        <f t="shared" si="5"/>
        <v>36</v>
      </c>
      <c r="AI6" s="949">
        <f t="shared" si="6"/>
        <v>75</v>
      </c>
    </row>
    <row r="7" spans="1:35" ht="21" customHeight="1">
      <c r="A7" s="180">
        <f t="shared" si="7"/>
        <v>5</v>
      </c>
      <c r="B7" s="181" t="s">
        <v>44</v>
      </c>
      <c r="C7" s="1084">
        <v>5</v>
      </c>
      <c r="D7" s="1354" t="str">
        <f>E7&amp;" "&amp;F7</f>
        <v>Kamei Yoshio</v>
      </c>
      <c r="E7" s="1085" t="s">
        <v>238</v>
      </c>
      <c r="F7" s="1085" t="s">
        <v>239</v>
      </c>
      <c r="G7" s="1209" t="s">
        <v>348</v>
      </c>
      <c r="H7" s="1039" t="str">
        <f>VLOOKUP(D7,'2023年間集計'!$B$4:$D$83,3,FALSE)</f>
        <v>亀井 芳雄</v>
      </c>
      <c r="I7" s="1131" t="s">
        <v>64</v>
      </c>
      <c r="J7" s="1131">
        <v>9</v>
      </c>
      <c r="K7" s="183">
        <v>43</v>
      </c>
      <c r="L7" s="183">
        <v>42</v>
      </c>
      <c r="M7" s="176">
        <f>K7+L7</f>
        <v>85</v>
      </c>
      <c r="N7" s="176">
        <f>M7-J7</f>
        <v>76</v>
      </c>
      <c r="O7" s="176"/>
      <c r="P7" s="176"/>
      <c r="Q7" s="176" t="s">
        <v>968</v>
      </c>
      <c r="R7" s="176"/>
      <c r="S7" s="1376" t="s">
        <v>506</v>
      </c>
      <c r="T7" s="176">
        <f>IFERROR(VLOOKUP(H7,'2023年間集計'!$D$4:$BM$63,53,FALSE),"0")</f>
        <v>51</v>
      </c>
      <c r="U7" s="1492">
        <v>11</v>
      </c>
      <c r="V7" s="176">
        <f t="shared" si="0"/>
        <v>62</v>
      </c>
      <c r="Y7" s="951" t="s">
        <v>78</v>
      </c>
      <c r="Z7" s="1111"/>
      <c r="AA7" s="1112" t="s">
        <v>756</v>
      </c>
      <c r="AB7" s="1112" t="s">
        <v>702</v>
      </c>
      <c r="AC7" s="1113" t="str">
        <f t="shared" si="1"/>
        <v>亀井 芳雄</v>
      </c>
      <c r="AD7" s="948">
        <f t="shared" si="2"/>
        <v>5</v>
      </c>
      <c r="AE7" s="949">
        <f t="shared" si="3"/>
        <v>43</v>
      </c>
      <c r="AF7" s="949">
        <f t="shared" si="3"/>
        <v>42</v>
      </c>
      <c r="AG7" s="949">
        <f t="shared" si="4"/>
        <v>85</v>
      </c>
      <c r="AH7" s="949">
        <f>J7</f>
        <v>9</v>
      </c>
      <c r="AI7" s="949">
        <f t="shared" si="6"/>
        <v>76</v>
      </c>
    </row>
    <row r="8" spans="1:35" ht="21" customHeight="1">
      <c r="A8" s="180">
        <f t="shared" si="7"/>
        <v>6</v>
      </c>
      <c r="B8" s="181" t="s">
        <v>44</v>
      </c>
      <c r="C8" s="1084">
        <v>9</v>
      </c>
      <c r="D8" s="1354" t="str">
        <f>E8&amp;" "&amp;F8</f>
        <v>Kato Seiya</v>
      </c>
      <c r="E8" s="1163" t="s">
        <v>49</v>
      </c>
      <c r="F8" s="1163" t="s">
        <v>50</v>
      </c>
      <c r="G8" s="1212" t="s">
        <v>333</v>
      </c>
      <c r="H8" s="1039" t="str">
        <f>VLOOKUP(D8,'2023年間集計'!$B$4:$D$83,3,FALSE)</f>
        <v>加藤 清也</v>
      </c>
      <c r="I8" s="1135" t="s">
        <v>60</v>
      </c>
      <c r="J8" s="1131">
        <v>15</v>
      </c>
      <c r="K8" s="183">
        <v>44</v>
      </c>
      <c r="L8" s="183">
        <v>47</v>
      </c>
      <c r="M8" s="176">
        <f>K8+L8</f>
        <v>91</v>
      </c>
      <c r="N8" s="176">
        <f>M8-J8</f>
        <v>76</v>
      </c>
      <c r="O8" s="176"/>
      <c r="P8" s="176"/>
      <c r="Q8" s="176"/>
      <c r="R8" s="176"/>
      <c r="S8" s="176"/>
      <c r="T8" s="176">
        <f>IFERROR(VLOOKUP(H8,'2023年間集計'!$D$4:$BM$63,53,FALSE),"0")</f>
        <v>6</v>
      </c>
      <c r="U8" s="1492">
        <v>10</v>
      </c>
      <c r="V8" s="176">
        <f t="shared" si="0"/>
        <v>16</v>
      </c>
      <c r="Y8" s="951" t="s">
        <v>79</v>
      </c>
      <c r="Z8" s="951"/>
      <c r="AA8" s="1112" t="s">
        <v>86</v>
      </c>
      <c r="AB8" s="1112" t="s">
        <v>202</v>
      </c>
      <c r="AC8" s="1113" t="str">
        <f t="shared" si="1"/>
        <v>加藤 清也</v>
      </c>
      <c r="AD8" s="948">
        <f t="shared" si="2"/>
        <v>6</v>
      </c>
      <c r="AE8" s="833"/>
      <c r="AF8" s="833"/>
      <c r="AG8" s="833"/>
      <c r="AH8" s="833"/>
      <c r="AI8" s="833"/>
    </row>
    <row r="9" spans="1:35" ht="21" customHeight="1">
      <c r="A9" s="180">
        <f t="shared" si="7"/>
        <v>7</v>
      </c>
      <c r="B9" s="181" t="s">
        <v>44</v>
      </c>
      <c r="C9" s="1084">
        <v>9</v>
      </c>
      <c r="D9" s="1354" t="str">
        <f>E9&amp;" "&amp;F9</f>
        <v>Tanaka Michio</v>
      </c>
      <c r="E9" s="1363" t="s">
        <v>156</v>
      </c>
      <c r="F9" s="1363" t="s">
        <v>336</v>
      </c>
      <c r="G9" s="1357" t="s">
        <v>337</v>
      </c>
      <c r="H9" s="1039" t="str">
        <f>VLOOKUP(D9,'2023年間集計'!$B$4:$D$83,3,FALSE)</f>
        <v>田中 道夫</v>
      </c>
      <c r="I9" s="1090" t="s">
        <v>60</v>
      </c>
      <c r="J9" s="1089">
        <v>22</v>
      </c>
      <c r="K9" s="184">
        <v>49</v>
      </c>
      <c r="L9" s="183">
        <v>49</v>
      </c>
      <c r="M9" s="176">
        <f>K9+L9</f>
        <v>98</v>
      </c>
      <c r="N9" s="176">
        <f>M9-J9</f>
        <v>76</v>
      </c>
      <c r="O9" s="176"/>
      <c r="P9" s="176"/>
      <c r="Q9" s="176"/>
      <c r="R9" s="176"/>
      <c r="S9" s="176"/>
      <c r="T9" s="176">
        <f>IFERROR(VLOOKUP(H9,'2023年間集計'!$D$4:$BM$63,53,FALSE),"0")</f>
        <v>6</v>
      </c>
      <c r="U9" s="1492">
        <v>9</v>
      </c>
      <c r="V9" s="176">
        <f t="shared" si="0"/>
        <v>15</v>
      </c>
      <c r="Y9" s="951" t="s">
        <v>80</v>
      </c>
      <c r="Z9" s="951"/>
      <c r="AA9" s="1112" t="s">
        <v>206</v>
      </c>
      <c r="AB9" s="1112"/>
      <c r="AC9" s="1113" t="str">
        <f t="shared" si="1"/>
        <v>田中 道夫</v>
      </c>
      <c r="AD9" s="948">
        <f t="shared" si="2"/>
        <v>7</v>
      </c>
      <c r="AE9" s="833"/>
      <c r="AF9" s="833"/>
      <c r="AG9" s="833"/>
      <c r="AH9" s="833"/>
      <c r="AI9" s="833"/>
    </row>
    <row r="10" spans="1:35" ht="21" customHeight="1">
      <c r="A10" s="180">
        <f t="shared" si="7"/>
        <v>8</v>
      </c>
      <c r="B10" s="181" t="s">
        <v>44</v>
      </c>
      <c r="C10" s="1084">
        <v>11</v>
      </c>
      <c r="D10" s="1354" t="str">
        <f>E10&amp;" "&amp;F10</f>
        <v>Morioka Yasuhiro</v>
      </c>
      <c r="E10" s="1085" t="s">
        <v>2</v>
      </c>
      <c r="F10" s="1085" t="s">
        <v>3</v>
      </c>
      <c r="G10" s="1302" t="s">
        <v>339</v>
      </c>
      <c r="H10" s="1039" t="str">
        <f>VLOOKUP(D10,'2023年間集計'!$B$4:$D$83,3,FALSE)</f>
        <v>森岡 保弘</v>
      </c>
      <c r="I10" s="1131" t="s">
        <v>64</v>
      </c>
      <c r="J10" s="1135">
        <v>8</v>
      </c>
      <c r="K10" s="184">
        <v>41</v>
      </c>
      <c r="L10" s="183">
        <v>44</v>
      </c>
      <c r="M10" s="176">
        <f>K10+L10</f>
        <v>85</v>
      </c>
      <c r="N10" s="176">
        <f>M10-J10</f>
        <v>77</v>
      </c>
      <c r="O10" s="176"/>
      <c r="P10" s="176">
        <v>11</v>
      </c>
      <c r="Q10" s="176"/>
      <c r="R10" s="176" t="s">
        <v>969</v>
      </c>
      <c r="S10" s="1376"/>
      <c r="T10" s="176">
        <f>IFERROR(VLOOKUP(H10,'2023年間集計'!$D$4:$BM$63,53,FALSE),"0")</f>
        <v>26</v>
      </c>
      <c r="U10" s="1492">
        <v>8</v>
      </c>
      <c r="V10" s="176">
        <f t="shared" si="0"/>
        <v>34</v>
      </c>
      <c r="Y10" s="951" t="s">
        <v>81</v>
      </c>
      <c r="Z10" s="951"/>
      <c r="AA10" s="1112" t="s">
        <v>220</v>
      </c>
      <c r="AB10" s="1112" t="s">
        <v>204</v>
      </c>
      <c r="AC10" s="1113" t="str">
        <f t="shared" si="1"/>
        <v>森岡 保弘</v>
      </c>
      <c r="AD10" s="948">
        <f t="shared" si="2"/>
        <v>8</v>
      </c>
      <c r="AE10" s="833"/>
      <c r="AF10" s="833"/>
      <c r="AG10" s="833"/>
      <c r="AH10" s="833"/>
      <c r="AI10" s="833"/>
    </row>
    <row r="11" spans="1:35" ht="21" customHeight="1">
      <c r="A11" s="180">
        <f t="shared" si="7"/>
        <v>9</v>
      </c>
      <c r="B11" s="181" t="s">
        <v>44</v>
      </c>
      <c r="C11" s="1084">
        <v>2</v>
      </c>
      <c r="D11" s="1354" t="str">
        <f>E11&amp;" "&amp;F11</f>
        <v>Saito Ikuma</v>
      </c>
      <c r="E11" s="1286" t="s">
        <v>240</v>
      </c>
      <c r="F11" s="1286" t="s">
        <v>241</v>
      </c>
      <c r="G11" s="1302" t="s">
        <v>126</v>
      </c>
      <c r="H11" s="1039" t="str">
        <f>VLOOKUP(D11,'2023年間集計'!$B$4:$D$83,3,FALSE)</f>
        <v>齋藤 育真</v>
      </c>
      <c r="I11" s="1135" t="s">
        <v>60</v>
      </c>
      <c r="J11" s="1135">
        <v>33</v>
      </c>
      <c r="K11" s="184">
        <v>56</v>
      </c>
      <c r="L11" s="183">
        <v>54</v>
      </c>
      <c r="M11" s="176">
        <f>K11+L11</f>
        <v>110</v>
      </c>
      <c r="N11" s="176">
        <f>M11-J11</f>
        <v>77</v>
      </c>
      <c r="O11" s="176"/>
      <c r="P11" s="176"/>
      <c r="Q11" s="176"/>
      <c r="R11" s="176"/>
      <c r="S11" s="176"/>
      <c r="T11" s="176">
        <f>IFERROR(VLOOKUP(H11,'2023年間集計'!$D$4:$BM$63,53,FALSE),"0")</f>
        <v>21</v>
      </c>
      <c r="U11" s="1492">
        <v>7</v>
      </c>
      <c r="V11" s="176">
        <f t="shared" si="0"/>
        <v>28</v>
      </c>
      <c r="Y11" s="951" t="s">
        <v>82</v>
      </c>
      <c r="Z11" s="951"/>
      <c r="AA11" s="1112" t="s">
        <v>305</v>
      </c>
      <c r="AB11" s="1112" t="s">
        <v>200</v>
      </c>
      <c r="AC11" s="1113" t="str">
        <f t="shared" si="1"/>
        <v>齋藤 育真</v>
      </c>
      <c r="AD11" s="948">
        <f t="shared" si="2"/>
        <v>9</v>
      </c>
      <c r="AE11" s="833"/>
      <c r="AF11" s="833"/>
      <c r="AG11" s="833"/>
      <c r="AH11" s="833"/>
      <c r="AI11" s="833"/>
    </row>
    <row r="12" spans="1:35" ht="21" customHeight="1">
      <c r="A12" s="180">
        <f t="shared" si="7"/>
        <v>10</v>
      </c>
      <c r="B12" s="181" t="s">
        <v>44</v>
      </c>
      <c r="C12" s="1084">
        <v>3</v>
      </c>
      <c r="D12" s="1354" t="str">
        <f>E12&amp;" "&amp;F12</f>
        <v>Yoshioka Hiroko</v>
      </c>
      <c r="E12" s="1363" t="s">
        <v>114</v>
      </c>
      <c r="F12" s="1363" t="s">
        <v>113</v>
      </c>
      <c r="G12" s="1299" t="s">
        <v>339</v>
      </c>
      <c r="H12" s="1039" t="str">
        <f>VLOOKUP(D12,'2023年間集計'!$B$4:$D$83,3,FALSE)</f>
        <v>吉岡 裕子 Ahn</v>
      </c>
      <c r="I12" s="1089" t="s">
        <v>63</v>
      </c>
      <c r="J12" s="1090">
        <v>36</v>
      </c>
      <c r="K12" s="183">
        <v>59</v>
      </c>
      <c r="L12" s="183">
        <v>55</v>
      </c>
      <c r="M12" s="176">
        <f>K12+L12</f>
        <v>114</v>
      </c>
      <c r="N12" s="176">
        <f>M12-J12</f>
        <v>78</v>
      </c>
      <c r="O12" s="176"/>
      <c r="P12" s="176"/>
      <c r="Q12" s="176"/>
      <c r="R12" s="176"/>
      <c r="S12" s="176"/>
      <c r="T12" s="176">
        <f>IFERROR(VLOOKUP(H12,'2023年間集計'!$D$4:$BM$63,53,FALSE),"0")</f>
        <v>27</v>
      </c>
      <c r="U12" s="1492">
        <v>6</v>
      </c>
      <c r="V12" s="176">
        <f t="shared" si="0"/>
        <v>33</v>
      </c>
      <c r="Y12" s="951" t="s">
        <v>83</v>
      </c>
      <c r="Z12" s="951"/>
      <c r="AA12" s="1112" t="s">
        <v>306</v>
      </c>
      <c r="AB12" s="1112" t="s">
        <v>205</v>
      </c>
      <c r="AC12" s="1113" t="str">
        <f t="shared" si="1"/>
        <v>吉岡 裕子 Ahn</v>
      </c>
      <c r="AD12" s="948">
        <f t="shared" si="2"/>
        <v>10</v>
      </c>
      <c r="AE12" s="833"/>
      <c r="AF12" s="833"/>
      <c r="AG12" s="833"/>
      <c r="AH12" s="833"/>
      <c r="AI12" s="833"/>
    </row>
    <row r="13" spans="1:35" ht="21" customHeight="1">
      <c r="A13" s="180">
        <f t="shared" si="7"/>
        <v>11</v>
      </c>
      <c r="B13" s="181" t="s">
        <v>44</v>
      </c>
      <c r="C13" s="1084">
        <v>8</v>
      </c>
      <c r="D13" s="1354" t="str">
        <f>E13&amp;" "&amp;F13</f>
        <v>Lee Kyu Ha</v>
      </c>
      <c r="E13" s="1363" t="s">
        <v>553</v>
      </c>
      <c r="F13" s="1363" t="s">
        <v>554</v>
      </c>
      <c r="G13" s="1299" t="s">
        <v>555</v>
      </c>
      <c r="H13" s="1039" t="str">
        <f>VLOOKUP(D13,'2023年間集計'!$B$4:$D$83,3,FALSE)</f>
        <v>李 圭夏</v>
      </c>
      <c r="I13" s="1135" t="s">
        <v>60</v>
      </c>
      <c r="J13" s="1090">
        <v>10</v>
      </c>
      <c r="K13" s="188">
        <v>47</v>
      </c>
      <c r="L13" s="183">
        <v>42</v>
      </c>
      <c r="M13" s="176">
        <f>K13+L13</f>
        <v>89</v>
      </c>
      <c r="N13" s="176">
        <f>M13-J13</f>
        <v>79</v>
      </c>
      <c r="O13" s="176"/>
      <c r="P13" s="176">
        <v>4</v>
      </c>
      <c r="Q13" s="176"/>
      <c r="R13" s="176"/>
      <c r="S13" s="176"/>
      <c r="T13" s="176">
        <f>IFERROR(VLOOKUP(H13,'2023年間集計'!$D$4:$BM$63,53,FALSE),"0")</f>
        <v>24</v>
      </c>
      <c r="U13" s="1492">
        <v>4</v>
      </c>
      <c r="V13" s="176">
        <f t="shared" si="0"/>
        <v>28</v>
      </c>
      <c r="Y13" s="951" t="s">
        <v>99</v>
      </c>
      <c r="Z13" s="951"/>
      <c r="AA13" s="1112" t="s">
        <v>308</v>
      </c>
      <c r="AB13" s="951"/>
      <c r="AC13" s="1113" t="str">
        <f t="shared" si="1"/>
        <v>李 圭夏</v>
      </c>
      <c r="AD13" s="948">
        <f t="shared" si="2"/>
        <v>11</v>
      </c>
      <c r="AE13" s="833"/>
      <c r="AF13" s="833"/>
      <c r="AG13" s="833"/>
      <c r="AH13" s="833"/>
      <c r="AI13" s="833"/>
    </row>
    <row r="14" spans="1:35" ht="21" customHeight="1">
      <c r="A14" s="180">
        <f t="shared" si="7"/>
        <v>12</v>
      </c>
      <c r="B14" s="181" t="s">
        <v>44</v>
      </c>
      <c r="C14" s="1084">
        <v>12</v>
      </c>
      <c r="D14" s="1354" t="str">
        <f>E14&amp;" "&amp;F14</f>
        <v>Yuzawa Toru</v>
      </c>
      <c r="E14" s="1286" t="s">
        <v>162</v>
      </c>
      <c r="F14" s="1286" t="s">
        <v>163</v>
      </c>
      <c r="G14" s="1302" t="s">
        <v>693</v>
      </c>
      <c r="H14" s="1039" t="str">
        <f>VLOOKUP(D14,'2023年間集計'!$B$4:$D$83,3,FALSE)</f>
        <v>湯澤 亨</v>
      </c>
      <c r="I14" s="1135" t="s">
        <v>60</v>
      </c>
      <c r="J14" s="1131">
        <v>12</v>
      </c>
      <c r="K14" s="184">
        <v>46</v>
      </c>
      <c r="L14" s="183">
        <v>45</v>
      </c>
      <c r="M14" s="176">
        <f>K14+L14</f>
        <v>91</v>
      </c>
      <c r="N14" s="176">
        <f>M14-J14</f>
        <v>79</v>
      </c>
      <c r="O14" s="176"/>
      <c r="P14" s="176"/>
      <c r="Q14" s="176"/>
      <c r="R14" s="176"/>
      <c r="S14" s="176"/>
      <c r="T14" s="176">
        <f>IFERROR(VLOOKUP(H14,'2023年間集計'!$D$4:$BM$63,53,FALSE),"0")</f>
        <v>29</v>
      </c>
      <c r="U14" s="1492">
        <v>3</v>
      </c>
      <c r="V14" s="176">
        <f t="shared" si="0"/>
        <v>32</v>
      </c>
      <c r="Y14" s="951" t="s">
        <v>84</v>
      </c>
      <c r="Z14" s="951"/>
      <c r="AA14" s="1113" t="s">
        <v>576</v>
      </c>
      <c r="AB14" s="1113" t="s">
        <v>237</v>
      </c>
      <c r="AC14" s="1113" t="str">
        <f t="shared" si="1"/>
        <v>湯澤 亨</v>
      </c>
      <c r="AD14" s="948">
        <f t="shared" si="2"/>
        <v>12</v>
      </c>
      <c r="AE14" s="833"/>
      <c r="AF14" s="833"/>
      <c r="AG14" s="833"/>
      <c r="AH14" s="833"/>
      <c r="AI14" s="833"/>
    </row>
    <row r="15" spans="1:35" ht="21" customHeight="1">
      <c r="A15" s="180">
        <f t="shared" si="7"/>
        <v>13</v>
      </c>
      <c r="B15" s="181" t="s">
        <v>44</v>
      </c>
      <c r="C15" s="1084">
        <v>7</v>
      </c>
      <c r="D15" s="1354" t="str">
        <f>E15&amp;" "&amp;F15</f>
        <v>Yaoita Tony</v>
      </c>
      <c r="E15" s="1285" t="s">
        <v>150</v>
      </c>
      <c r="F15" s="1285" t="s">
        <v>151</v>
      </c>
      <c r="G15" s="1302" t="s">
        <v>131</v>
      </c>
      <c r="H15" s="1039" t="str">
        <f>VLOOKUP(D15,'2023年間集計'!$B$4:$D$83,3,FALSE)</f>
        <v>矢尾板 Tony</v>
      </c>
      <c r="I15" s="1089" t="s">
        <v>60</v>
      </c>
      <c r="J15" s="1090">
        <v>14</v>
      </c>
      <c r="K15" s="183">
        <v>44</v>
      </c>
      <c r="L15" s="183">
        <v>49</v>
      </c>
      <c r="M15" s="176">
        <f>K15+L15</f>
        <v>93</v>
      </c>
      <c r="N15" s="176">
        <f>M15-J15</f>
        <v>79</v>
      </c>
      <c r="O15" s="176"/>
      <c r="P15" s="176">
        <v>5</v>
      </c>
      <c r="Q15" s="176"/>
      <c r="R15" s="176"/>
      <c r="S15" s="176"/>
      <c r="T15" s="176">
        <f>IFERROR(VLOOKUP(H15,'2023年間集計'!$D$4:$BM$63,53,FALSE),"0")</f>
        <v>40</v>
      </c>
      <c r="U15" s="1492">
        <v>2</v>
      </c>
      <c r="V15" s="176">
        <f t="shared" si="0"/>
        <v>42</v>
      </c>
      <c r="Y15" s="951" t="s">
        <v>242</v>
      </c>
      <c r="Z15" s="951"/>
      <c r="AA15" s="1113" t="s">
        <v>545</v>
      </c>
      <c r="AB15" s="1113" t="s">
        <v>963</v>
      </c>
      <c r="AC15" s="1113" t="str">
        <f t="shared" si="1"/>
        <v>矢尾板 Tony</v>
      </c>
      <c r="AD15" s="948">
        <f t="shared" si="2"/>
        <v>13</v>
      </c>
      <c r="AE15" s="833"/>
      <c r="AF15" s="833"/>
      <c r="AG15" s="833"/>
      <c r="AH15" s="833"/>
      <c r="AI15" s="833"/>
    </row>
    <row r="16" spans="1:35" s="8" customFormat="1" ht="21" customHeight="1">
      <c r="A16" s="180">
        <f t="shared" si="7"/>
        <v>14</v>
      </c>
      <c r="B16" s="181" t="s">
        <v>44</v>
      </c>
      <c r="C16" s="1084">
        <v>7</v>
      </c>
      <c r="D16" s="1354" t="str">
        <f>E16&amp;" "&amp;F16</f>
        <v>Wada Toru</v>
      </c>
      <c r="E16" s="1287" t="s">
        <v>783</v>
      </c>
      <c r="F16" s="1284" t="s">
        <v>163</v>
      </c>
      <c r="G16" s="1207" t="s">
        <v>784</v>
      </c>
      <c r="H16" s="1039" t="str">
        <f>VLOOKUP(D16,'2023年間集計'!$B$4:$D$83,3,FALSE)</f>
        <v>和田 徹</v>
      </c>
      <c r="I16" s="1089" t="s">
        <v>60</v>
      </c>
      <c r="J16" s="1089">
        <v>16</v>
      </c>
      <c r="K16" s="184">
        <v>48</v>
      </c>
      <c r="L16" s="183">
        <v>47</v>
      </c>
      <c r="M16" s="176">
        <f>K16+L16</f>
        <v>95</v>
      </c>
      <c r="N16" s="176">
        <f>M16-J16</f>
        <v>79</v>
      </c>
      <c r="O16" s="176"/>
      <c r="P16" s="176"/>
      <c r="Q16" s="176"/>
      <c r="R16" s="176"/>
      <c r="S16" s="176"/>
      <c r="T16" s="176">
        <f>IFERROR(VLOOKUP(H16,'2023年間集計'!$D$4:$BM$63,53,FALSE),"0")</f>
        <v>2</v>
      </c>
      <c r="U16" s="182">
        <v>1</v>
      </c>
      <c r="V16" s="176">
        <f t="shared" si="0"/>
        <v>3</v>
      </c>
      <c r="W16" s="1386"/>
      <c r="Y16" s="951" t="s">
        <v>243</v>
      </c>
      <c r="Z16" s="951"/>
      <c r="AA16" s="951" t="s">
        <v>302</v>
      </c>
      <c r="AB16" s="1113"/>
      <c r="AC16" s="1113" t="str">
        <f t="shared" si="1"/>
        <v>和田 徹</v>
      </c>
      <c r="AD16" s="948">
        <f t="shared" si="2"/>
        <v>14</v>
      </c>
      <c r="AE16" s="834"/>
      <c r="AF16" s="833"/>
      <c r="AG16" s="833"/>
      <c r="AH16" s="833"/>
      <c r="AI16" s="833"/>
    </row>
    <row r="17" spans="1:40" s="8" customFormat="1" ht="21" customHeight="1">
      <c r="A17" s="180">
        <f t="shared" si="7"/>
        <v>15</v>
      </c>
      <c r="B17" s="181" t="s">
        <v>44</v>
      </c>
      <c r="C17" s="1084">
        <v>3</v>
      </c>
      <c r="D17" s="1354" t="str">
        <f>E17&amp;" "&amp;F17</f>
        <v>Kokubo Takahiro</v>
      </c>
      <c r="E17" s="1286" t="s">
        <v>181</v>
      </c>
      <c r="F17" s="1286" t="s">
        <v>182</v>
      </c>
      <c r="G17" s="1302" t="s">
        <v>339</v>
      </c>
      <c r="H17" s="1039" t="str">
        <f>VLOOKUP(D17,'2023年間集計'!$B$4:$D$83,3,FALSE)</f>
        <v>小久保 隆啓</v>
      </c>
      <c r="I17" s="1135" t="s">
        <v>60</v>
      </c>
      <c r="J17" s="1089">
        <v>23</v>
      </c>
      <c r="K17" s="183">
        <v>52</v>
      </c>
      <c r="L17" s="183">
        <v>50</v>
      </c>
      <c r="M17" s="176">
        <f>K17+L17</f>
        <v>102</v>
      </c>
      <c r="N17" s="176">
        <f>M17-J17</f>
        <v>79</v>
      </c>
      <c r="O17" s="176"/>
      <c r="P17" s="176"/>
      <c r="Q17" s="176"/>
      <c r="R17" s="176"/>
      <c r="S17" s="176"/>
      <c r="T17" s="176">
        <f>IFERROR(VLOOKUP(H17,'2023年間集計'!$D$4:$BM$63,53,FALSE),"0")</f>
        <v>55</v>
      </c>
      <c r="U17" s="182">
        <v>1</v>
      </c>
      <c r="V17" s="176">
        <f t="shared" si="0"/>
        <v>56</v>
      </c>
      <c r="Y17" s="951" t="s">
        <v>104</v>
      </c>
      <c r="Z17" s="951"/>
      <c r="AA17" s="1113" t="s">
        <v>576</v>
      </c>
      <c r="AB17" s="1113" t="s">
        <v>237</v>
      </c>
      <c r="AC17" s="1113" t="str">
        <f t="shared" si="1"/>
        <v>小久保 隆啓</v>
      </c>
      <c r="AD17" s="948">
        <f t="shared" si="2"/>
        <v>15</v>
      </c>
      <c r="AE17" s="835"/>
      <c r="AF17" s="833"/>
      <c r="AG17" s="833"/>
      <c r="AH17" s="833"/>
      <c r="AI17" s="833"/>
    </row>
    <row r="18" spans="1:40" s="8" customFormat="1" ht="21" customHeight="1">
      <c r="A18" s="180">
        <f t="shared" si="7"/>
        <v>16</v>
      </c>
      <c r="B18" s="181" t="s">
        <v>44</v>
      </c>
      <c r="C18" s="1084">
        <v>10</v>
      </c>
      <c r="D18" s="1354" t="str">
        <f>E18&amp;" "&amp;F18</f>
        <v>Mizusawa Junko</v>
      </c>
      <c r="E18" s="1285" t="s">
        <v>24</v>
      </c>
      <c r="F18" s="1285" t="s">
        <v>37</v>
      </c>
      <c r="G18" s="1299" t="s">
        <v>339</v>
      </c>
      <c r="H18" s="1039" t="str">
        <f>VLOOKUP(D18,'2023年間集計'!$B$4:$D$83,3,FALSE)</f>
        <v>水澤 淳子</v>
      </c>
      <c r="I18" s="1089" t="s">
        <v>63</v>
      </c>
      <c r="J18" s="1090">
        <v>34</v>
      </c>
      <c r="K18" s="184">
        <v>57</v>
      </c>
      <c r="L18" s="183">
        <v>56</v>
      </c>
      <c r="M18" s="176">
        <f>K18+L18</f>
        <v>113</v>
      </c>
      <c r="N18" s="176">
        <f>M18-J18</f>
        <v>79</v>
      </c>
      <c r="O18" s="176"/>
      <c r="P18" s="176"/>
      <c r="Q18" s="176"/>
      <c r="R18" s="176"/>
      <c r="S18" s="176"/>
      <c r="T18" s="176">
        <f>IFERROR(VLOOKUP(H18,'2023年間集計'!$D$4:$BM$63,53,FALSE),"0")</f>
        <v>8</v>
      </c>
      <c r="U18" s="182">
        <v>1</v>
      </c>
      <c r="V18" s="176">
        <f t="shared" si="0"/>
        <v>9</v>
      </c>
      <c r="Y18" s="951" t="s">
        <v>270</v>
      </c>
      <c r="Z18" s="951"/>
      <c r="AA18" s="951" t="s">
        <v>962</v>
      </c>
      <c r="AB18" s="952"/>
      <c r="AC18" s="1113" t="str">
        <f t="shared" si="1"/>
        <v>水澤 淳子</v>
      </c>
      <c r="AD18" s="948">
        <f t="shared" si="2"/>
        <v>16</v>
      </c>
      <c r="AE18" s="835"/>
      <c r="AF18" s="833"/>
      <c r="AG18" s="833"/>
      <c r="AH18" s="833"/>
      <c r="AI18" s="833"/>
    </row>
    <row r="19" spans="1:40" s="8" customFormat="1" ht="21" customHeight="1">
      <c r="A19" s="180">
        <f t="shared" si="7"/>
        <v>17</v>
      </c>
      <c r="B19" s="181" t="s">
        <v>44</v>
      </c>
      <c r="C19" s="1084">
        <v>10</v>
      </c>
      <c r="D19" s="1354" t="str">
        <f>E19&amp;" "&amp;F19</f>
        <v>Yamaguchi Taichi</v>
      </c>
      <c r="E19" s="1085" t="s">
        <v>164</v>
      </c>
      <c r="F19" s="1085" t="s">
        <v>165</v>
      </c>
      <c r="G19" s="1302" t="s">
        <v>364</v>
      </c>
      <c r="H19" s="1039" t="str">
        <f>VLOOKUP(D19,'2023年間集計'!$B$4:$D$83,3,FALSE)</f>
        <v>山口 太一</v>
      </c>
      <c r="I19" s="1131" t="s">
        <v>60</v>
      </c>
      <c r="J19" s="1089">
        <v>21</v>
      </c>
      <c r="K19" s="187">
        <v>52</v>
      </c>
      <c r="L19" s="183">
        <v>49</v>
      </c>
      <c r="M19" s="176">
        <f>K19+L19</f>
        <v>101</v>
      </c>
      <c r="N19" s="176">
        <f>M19-J19</f>
        <v>80</v>
      </c>
      <c r="O19" s="176"/>
      <c r="P19" s="176"/>
      <c r="Q19" s="176"/>
      <c r="R19" s="176"/>
      <c r="S19" s="176"/>
      <c r="T19" s="176">
        <f>IFERROR(VLOOKUP(H19,'2023年間集計'!$D$4:$BM$63,53,FALSE),"0")</f>
        <v>41</v>
      </c>
      <c r="U19" s="182">
        <v>1</v>
      </c>
      <c r="V19" s="176">
        <f t="shared" si="0"/>
        <v>42</v>
      </c>
      <c r="Y19" s="951" t="s">
        <v>271</v>
      </c>
      <c r="Z19" s="951"/>
      <c r="AA19" s="1113" t="s">
        <v>545</v>
      </c>
      <c r="AB19" s="951" t="s">
        <v>963</v>
      </c>
      <c r="AC19" s="1113" t="str">
        <f t="shared" si="1"/>
        <v>山口 太一</v>
      </c>
      <c r="AD19" s="948">
        <f t="shared" si="2"/>
        <v>17</v>
      </c>
      <c r="AE19" s="835"/>
      <c r="AF19" s="833"/>
      <c r="AG19" s="833"/>
      <c r="AH19" s="833"/>
      <c r="AI19" s="833"/>
    </row>
    <row r="20" spans="1:40" s="8" customFormat="1" ht="21" customHeight="1">
      <c r="A20" s="180">
        <f t="shared" si="7"/>
        <v>18</v>
      </c>
      <c r="B20" s="181" t="s">
        <v>44</v>
      </c>
      <c r="C20" s="1084">
        <v>11</v>
      </c>
      <c r="D20" s="1354" t="str">
        <f>E20&amp;" "&amp;F20</f>
        <v>Sugawa Masako</v>
      </c>
      <c r="E20" s="1285" t="s">
        <v>25</v>
      </c>
      <c r="F20" s="1285" t="s">
        <v>26</v>
      </c>
      <c r="G20" s="1302" t="s">
        <v>207</v>
      </c>
      <c r="H20" s="1039" t="str">
        <f>VLOOKUP(D20,'2023年間集計'!$B$4:$D$83,3,FALSE)</f>
        <v>須川 雅子</v>
      </c>
      <c r="I20" s="1089" t="s">
        <v>63</v>
      </c>
      <c r="J20" s="1135">
        <v>36</v>
      </c>
      <c r="K20" s="212">
        <v>60</v>
      </c>
      <c r="L20" s="212">
        <v>56</v>
      </c>
      <c r="M20" s="206">
        <f>K20+L20</f>
        <v>116</v>
      </c>
      <c r="N20" s="176">
        <f>M20-J20</f>
        <v>80</v>
      </c>
      <c r="O20" s="206"/>
      <c r="P20" s="206"/>
      <c r="Q20" s="206"/>
      <c r="R20" s="206"/>
      <c r="S20" s="206"/>
      <c r="T20" s="176">
        <f>IFERROR(VLOOKUP(H20,'2023年間集計'!$D$4:$BM$63,53,FALSE),"0")</f>
        <v>7</v>
      </c>
      <c r="U20" s="182">
        <v>1</v>
      </c>
      <c r="V20" s="176">
        <f t="shared" si="0"/>
        <v>8</v>
      </c>
      <c r="Y20" s="951" t="s">
        <v>88</v>
      </c>
      <c r="Z20" s="951"/>
      <c r="AA20" s="951" t="s">
        <v>303</v>
      </c>
      <c r="AB20" s="951"/>
      <c r="AC20" s="1113" t="str">
        <f t="shared" si="1"/>
        <v>須川 雅子</v>
      </c>
      <c r="AD20" s="948">
        <f t="shared" si="2"/>
        <v>18</v>
      </c>
      <c r="AE20" s="835"/>
      <c r="AF20" s="833"/>
      <c r="AG20" s="833"/>
      <c r="AH20" s="833"/>
      <c r="AI20" s="833"/>
    </row>
    <row r="21" spans="1:40" s="8" customFormat="1" ht="21" customHeight="1">
      <c r="A21" s="180">
        <f t="shared" si="7"/>
        <v>19</v>
      </c>
      <c r="B21" s="181" t="s">
        <v>44</v>
      </c>
      <c r="C21" s="1084">
        <v>8</v>
      </c>
      <c r="D21" s="1354" t="str">
        <f>E21&amp;" "&amp;F21</f>
        <v>Nagai Candy</v>
      </c>
      <c r="E21" s="1285" t="s">
        <v>4</v>
      </c>
      <c r="F21" s="1285" t="s">
        <v>5</v>
      </c>
      <c r="G21" s="1357" t="s">
        <v>339</v>
      </c>
      <c r="H21" s="1039" t="str">
        <f>VLOOKUP(D21,'2023年間集計'!$B$4:$D$83,3,FALSE)</f>
        <v>Candy 長井</v>
      </c>
      <c r="I21" s="1089" t="s">
        <v>63</v>
      </c>
      <c r="J21" s="1135">
        <v>25</v>
      </c>
      <c r="K21" s="184">
        <v>52</v>
      </c>
      <c r="L21" s="183">
        <v>54</v>
      </c>
      <c r="M21" s="176">
        <f>K21+L21</f>
        <v>106</v>
      </c>
      <c r="N21" s="176">
        <f>M21-J21</f>
        <v>81</v>
      </c>
      <c r="O21" s="176"/>
      <c r="P21" s="176"/>
      <c r="Q21" s="176"/>
      <c r="R21" s="176"/>
      <c r="S21" s="176"/>
      <c r="T21" s="176">
        <f>IFERROR(VLOOKUP(H21,'2023年間集計'!$D$4:$BM$63,53,FALSE),"0")</f>
        <v>27</v>
      </c>
      <c r="U21" s="182">
        <v>1</v>
      </c>
      <c r="V21" s="176">
        <f t="shared" si="0"/>
        <v>28</v>
      </c>
      <c r="Y21" s="951" t="s">
        <v>219</v>
      </c>
      <c r="Z21" s="951"/>
      <c r="AA21" s="951" t="s">
        <v>962</v>
      </c>
      <c r="AB21" s="951" t="s">
        <v>208</v>
      </c>
      <c r="AC21" s="1113" t="str">
        <f t="shared" si="1"/>
        <v>Candy 長井</v>
      </c>
      <c r="AD21" s="948">
        <f t="shared" si="2"/>
        <v>19</v>
      </c>
      <c r="AE21" s="835"/>
      <c r="AF21" s="833"/>
      <c r="AG21" s="833"/>
      <c r="AH21" s="833"/>
      <c r="AI21" s="833"/>
    </row>
    <row r="22" spans="1:40" s="8" customFormat="1" ht="21" customHeight="1">
      <c r="A22" s="180">
        <f t="shared" si="7"/>
        <v>20</v>
      </c>
      <c r="B22" s="181" t="s">
        <v>44</v>
      </c>
      <c r="C22" s="1084">
        <v>11</v>
      </c>
      <c r="D22" s="1354" t="str">
        <f>E22&amp;" "&amp;F22</f>
        <v>Sakai Tatsuya</v>
      </c>
      <c r="E22" s="1286" t="s">
        <v>351</v>
      </c>
      <c r="F22" s="1286" t="s">
        <v>352</v>
      </c>
      <c r="G22" s="1302" t="s">
        <v>350</v>
      </c>
      <c r="H22" s="1039" t="str">
        <f>VLOOKUP(D22,'2023年間集計'!$B$4:$D$83,3,FALSE)</f>
        <v>坂井 達弥</v>
      </c>
      <c r="I22" s="1135" t="s">
        <v>60</v>
      </c>
      <c r="J22" s="1090">
        <v>32</v>
      </c>
      <c r="K22" s="184">
        <v>57</v>
      </c>
      <c r="L22" s="183">
        <v>56</v>
      </c>
      <c r="M22" s="176">
        <f>K22+L22</f>
        <v>113</v>
      </c>
      <c r="N22" s="176">
        <f>M22-J22</f>
        <v>81</v>
      </c>
      <c r="O22" s="176"/>
      <c r="P22" s="176"/>
      <c r="Q22" s="176"/>
      <c r="R22" s="176"/>
      <c r="S22" s="176"/>
      <c r="T22" s="176">
        <f>IFERROR(VLOOKUP(H22,'2023年間集計'!$D$4:$BM$63,53,FALSE),"0")</f>
        <v>20</v>
      </c>
      <c r="U22" s="182">
        <v>1</v>
      </c>
      <c r="V22" s="176">
        <f t="shared" si="0"/>
        <v>21</v>
      </c>
      <c r="Y22" s="951" t="s">
        <v>272</v>
      </c>
      <c r="Z22" s="951"/>
      <c r="AA22" s="951" t="s">
        <v>309</v>
      </c>
      <c r="AB22" s="951" t="s">
        <v>208</v>
      </c>
      <c r="AC22" s="1113" t="str">
        <f t="shared" si="1"/>
        <v>坂井 達弥</v>
      </c>
      <c r="AD22" s="948">
        <f t="shared" si="2"/>
        <v>20</v>
      </c>
      <c r="AE22" s="835"/>
      <c r="AF22" s="833"/>
      <c r="AG22" s="833"/>
      <c r="AH22" s="833"/>
      <c r="AI22" s="833"/>
    </row>
    <row r="23" spans="1:40" s="8" customFormat="1" ht="21" customHeight="1">
      <c r="A23" s="180">
        <f t="shared" si="7"/>
        <v>21</v>
      </c>
      <c r="B23" s="181" t="s">
        <v>44</v>
      </c>
      <c r="C23" s="1084">
        <v>6</v>
      </c>
      <c r="D23" s="1354" t="str">
        <f>E23&amp;" "&amp;F23</f>
        <v>Shinozuka Kevin</v>
      </c>
      <c r="E23" s="1285" t="s">
        <v>61</v>
      </c>
      <c r="F23" s="1285" t="s">
        <v>62</v>
      </c>
      <c r="G23" s="1302" t="s">
        <v>354</v>
      </c>
      <c r="H23" s="1039" t="str">
        <f>VLOOKUP(D23,'2023年間集計'!$B$4:$D$83,3,FALSE)</f>
        <v>篠塚 和明</v>
      </c>
      <c r="I23" s="1089" t="s">
        <v>64</v>
      </c>
      <c r="J23" s="1131">
        <v>12</v>
      </c>
      <c r="K23" s="183">
        <v>48</v>
      </c>
      <c r="L23" s="183">
        <v>46</v>
      </c>
      <c r="M23" s="176">
        <f>K23+L23</f>
        <v>94</v>
      </c>
      <c r="N23" s="176">
        <f>M23-J23</f>
        <v>82</v>
      </c>
      <c r="O23" s="176"/>
      <c r="P23" s="176"/>
      <c r="Q23" s="176"/>
      <c r="R23" s="176"/>
      <c r="S23" s="176"/>
      <c r="T23" s="176">
        <f>IFERROR(VLOOKUP(H23,'2023年間集計'!$D$4:$BM$63,53,FALSE),"0")</f>
        <v>63</v>
      </c>
      <c r="U23" s="182">
        <v>1</v>
      </c>
      <c r="V23" s="176">
        <f t="shared" si="0"/>
        <v>64</v>
      </c>
      <c r="Y23" s="951" t="s">
        <v>273</v>
      </c>
      <c r="Z23" s="951"/>
      <c r="AA23" s="951" t="s">
        <v>962</v>
      </c>
      <c r="AB23" s="951" t="s">
        <v>208</v>
      </c>
      <c r="AC23" s="1113" t="str">
        <f t="shared" si="1"/>
        <v>篠塚 和明</v>
      </c>
      <c r="AD23" s="948">
        <f t="shared" si="2"/>
        <v>21</v>
      </c>
      <c r="AE23" s="833"/>
      <c r="AF23" s="833"/>
      <c r="AG23" s="833"/>
      <c r="AH23" s="833"/>
      <c r="AI23" s="833"/>
    </row>
    <row r="24" spans="1:40" s="8" customFormat="1" ht="21" customHeight="1">
      <c r="A24" s="180">
        <f t="shared" si="7"/>
        <v>22</v>
      </c>
      <c r="B24" s="181" t="s">
        <v>44</v>
      </c>
      <c r="C24" s="1084">
        <v>1</v>
      </c>
      <c r="D24" s="1354" t="str">
        <f>E24&amp;" "&amp;F24</f>
        <v>Cho David</v>
      </c>
      <c r="E24" s="1085" t="s">
        <v>349</v>
      </c>
      <c r="F24" s="1085" t="s">
        <v>146</v>
      </c>
      <c r="G24" s="1299" t="s">
        <v>339</v>
      </c>
      <c r="H24" s="1039" t="str">
        <f>VLOOKUP(D24,'2023年間集計'!$B$4:$D$83,3,FALSE)</f>
        <v>チョー デビッド</v>
      </c>
      <c r="I24" s="1131" t="s">
        <v>64</v>
      </c>
      <c r="J24" s="1089">
        <v>15</v>
      </c>
      <c r="K24" s="184">
        <v>51</v>
      </c>
      <c r="L24" s="183">
        <v>46</v>
      </c>
      <c r="M24" s="176">
        <f>K24+L24</f>
        <v>97</v>
      </c>
      <c r="N24" s="176">
        <f>M24-J24</f>
        <v>82</v>
      </c>
      <c r="O24" s="176"/>
      <c r="P24" s="176"/>
      <c r="Q24" s="176"/>
      <c r="R24" s="176"/>
      <c r="S24" s="176"/>
      <c r="T24" s="176">
        <f>IFERROR(VLOOKUP(H24,'2023年間集計'!$D$4:$BM$63,53,FALSE),"0")</f>
        <v>51</v>
      </c>
      <c r="U24" s="182">
        <v>1</v>
      </c>
      <c r="V24" s="176">
        <f t="shared" si="0"/>
        <v>52</v>
      </c>
      <c r="Y24" s="951" t="s">
        <v>274</v>
      </c>
      <c r="Z24" s="951"/>
      <c r="AA24" s="951"/>
      <c r="AB24" s="951"/>
      <c r="AC24" s="1113" t="str">
        <f t="shared" si="1"/>
        <v>チョー デビッド</v>
      </c>
      <c r="AD24" s="948">
        <f t="shared" si="2"/>
        <v>22</v>
      </c>
      <c r="AE24" s="835"/>
      <c r="AF24" s="833"/>
      <c r="AG24" s="833"/>
      <c r="AH24" s="833"/>
      <c r="AI24" s="833"/>
    </row>
    <row r="25" spans="1:40" s="8" customFormat="1" ht="21" customHeight="1">
      <c r="A25" s="180">
        <f t="shared" si="7"/>
        <v>23</v>
      </c>
      <c r="B25" s="181" t="s">
        <v>44</v>
      </c>
      <c r="C25" s="1084">
        <v>1</v>
      </c>
      <c r="D25" s="1354" t="str">
        <f>E25&amp;" "&amp;F25</f>
        <v>Kawabata Toshio</v>
      </c>
      <c r="E25" s="1284" t="s">
        <v>731</v>
      </c>
      <c r="F25" s="1284" t="s">
        <v>732</v>
      </c>
      <c r="G25" s="1302" t="s">
        <v>774</v>
      </c>
      <c r="H25" s="1039" t="str">
        <f>VLOOKUP(D25,'2023年間集計'!$B$4:$D$83,3,FALSE)</f>
        <v>川畑 寿夫</v>
      </c>
      <c r="I25" s="1089" t="s">
        <v>60</v>
      </c>
      <c r="J25" s="1089">
        <v>16</v>
      </c>
      <c r="K25" s="184">
        <v>49</v>
      </c>
      <c r="L25" s="183">
        <v>49</v>
      </c>
      <c r="M25" s="176">
        <f>K25+L25</f>
        <v>98</v>
      </c>
      <c r="N25" s="176">
        <f>M25-J25</f>
        <v>82</v>
      </c>
      <c r="O25" s="176"/>
      <c r="P25" s="176"/>
      <c r="Q25" s="176"/>
      <c r="R25" s="176"/>
      <c r="S25" s="176"/>
      <c r="T25" s="176">
        <f>IFERROR(VLOOKUP(H25,'2023年間集計'!$D$4:$BM$63,53,FALSE),"0")</f>
        <v>3</v>
      </c>
      <c r="U25" s="182">
        <v>1</v>
      </c>
      <c r="V25" s="176">
        <f t="shared" si="0"/>
        <v>4</v>
      </c>
      <c r="Y25" s="951" t="s">
        <v>275</v>
      </c>
      <c r="Z25" s="951"/>
      <c r="AA25" s="951" t="s">
        <v>89</v>
      </c>
      <c r="AB25" s="951" t="s">
        <v>703</v>
      </c>
      <c r="AC25" s="1113" t="str">
        <f t="shared" si="1"/>
        <v>川畑 寿夫</v>
      </c>
      <c r="AD25" s="948">
        <f t="shared" si="2"/>
        <v>23</v>
      </c>
      <c r="AE25" s="834"/>
      <c r="AF25" s="833"/>
      <c r="AG25" s="833"/>
      <c r="AH25" s="833"/>
      <c r="AI25" s="833"/>
    </row>
    <row r="26" spans="1:40" s="8" customFormat="1" ht="21" customHeight="1">
      <c r="A26" s="180">
        <f t="shared" si="7"/>
        <v>24</v>
      </c>
      <c r="B26" s="181" t="s">
        <v>44</v>
      </c>
      <c r="C26" s="1084">
        <v>2</v>
      </c>
      <c r="D26" s="1354" t="str">
        <f>E26&amp;" "&amp;F26</f>
        <v>Mori Shigetaka</v>
      </c>
      <c r="E26" s="1285" t="s">
        <v>152</v>
      </c>
      <c r="F26" s="1285" t="s">
        <v>153</v>
      </c>
      <c r="G26" s="1302" t="s">
        <v>129</v>
      </c>
      <c r="H26" s="1039" t="str">
        <f>VLOOKUP(D26,'2023年間集計'!$B$4:$D$83,3,FALSE)</f>
        <v>森 成高</v>
      </c>
      <c r="I26" s="1089" t="s">
        <v>60</v>
      </c>
      <c r="J26" s="1090">
        <v>23</v>
      </c>
      <c r="K26" s="183">
        <v>53</v>
      </c>
      <c r="L26" s="183">
        <v>52</v>
      </c>
      <c r="M26" s="176">
        <f>K26+L26</f>
        <v>105</v>
      </c>
      <c r="N26" s="176">
        <f>M26-J26</f>
        <v>82</v>
      </c>
      <c r="O26" s="176"/>
      <c r="P26" s="176"/>
      <c r="Q26" s="176"/>
      <c r="R26" s="176"/>
      <c r="S26" s="176"/>
      <c r="T26" s="176">
        <f>IFERROR(VLOOKUP(H26,'2023年間集計'!$D$4:$BM$63,53,FALSE),"0")</f>
        <v>53</v>
      </c>
      <c r="U26" s="182">
        <v>1</v>
      </c>
      <c r="V26" s="176">
        <f t="shared" si="0"/>
        <v>54</v>
      </c>
      <c r="Y26" s="951" t="s">
        <v>276</v>
      </c>
      <c r="Z26" s="951"/>
      <c r="AA26" s="1110"/>
      <c r="AB26" s="1110"/>
      <c r="AC26" s="1113" t="str">
        <f t="shared" si="1"/>
        <v>森 成高</v>
      </c>
      <c r="AD26" s="948">
        <f t="shared" si="2"/>
        <v>24</v>
      </c>
      <c r="AE26" s="835"/>
      <c r="AF26" s="833"/>
      <c r="AG26" s="833"/>
      <c r="AH26" s="833"/>
      <c r="AI26" s="833"/>
    </row>
    <row r="27" spans="1:40" s="8" customFormat="1" ht="21" customHeight="1">
      <c r="A27" s="180">
        <f t="shared" si="7"/>
        <v>25</v>
      </c>
      <c r="B27" s="181" t="s">
        <v>231</v>
      </c>
      <c r="C27" s="1084">
        <v>3</v>
      </c>
      <c r="D27" s="1354" t="str">
        <f>E27&amp;" "&amp;F27</f>
        <v>Hijima Toshiaki</v>
      </c>
      <c r="E27" s="1285" t="s">
        <v>175</v>
      </c>
      <c r="F27" s="1285" t="s">
        <v>176</v>
      </c>
      <c r="G27" s="1302" t="s">
        <v>350</v>
      </c>
      <c r="H27" s="1039" t="str">
        <f>VLOOKUP(D27,'2023年間集計'!$B$4:$D$83,3,FALSE)</f>
        <v>肥嶋 俊明</v>
      </c>
      <c r="I27" s="1089" t="s">
        <v>60</v>
      </c>
      <c r="J27" s="1089">
        <v>26</v>
      </c>
      <c r="K27" s="184">
        <v>53</v>
      </c>
      <c r="L27" s="183">
        <v>55</v>
      </c>
      <c r="M27" s="176">
        <f>K27+L27</f>
        <v>108</v>
      </c>
      <c r="N27" s="176">
        <f>M27-J27</f>
        <v>82</v>
      </c>
      <c r="O27" s="176">
        <v>40</v>
      </c>
      <c r="P27" s="176"/>
      <c r="Q27" s="176"/>
      <c r="R27" s="176"/>
      <c r="S27" s="176"/>
      <c r="T27" s="176">
        <f>IFERROR(VLOOKUP(H27,'2023年間集計'!$D$4:$BM$63,53,FALSE),"0")</f>
        <v>13</v>
      </c>
      <c r="U27" s="182">
        <v>1</v>
      </c>
      <c r="V27" s="176">
        <f t="shared" si="0"/>
        <v>14</v>
      </c>
      <c r="Y27" s="951" t="s">
        <v>277</v>
      </c>
      <c r="Z27" s="951"/>
      <c r="AA27" s="951" t="s">
        <v>309</v>
      </c>
      <c r="AB27" s="951" t="s">
        <v>208</v>
      </c>
      <c r="AC27" s="1113" t="str">
        <f t="shared" si="1"/>
        <v>肥嶋 俊明</v>
      </c>
      <c r="AD27" s="948">
        <f t="shared" si="2"/>
        <v>25</v>
      </c>
      <c r="AE27" s="833"/>
      <c r="AF27" s="833"/>
      <c r="AG27" s="833"/>
      <c r="AH27" s="833"/>
      <c r="AI27" s="833"/>
    </row>
    <row r="28" spans="1:40" s="8" customFormat="1" ht="21" customHeight="1">
      <c r="A28" s="180">
        <f t="shared" si="7"/>
        <v>26</v>
      </c>
      <c r="B28" s="181" t="s">
        <v>44</v>
      </c>
      <c r="C28" s="1084">
        <v>3</v>
      </c>
      <c r="D28" s="1354" t="str">
        <f>E28&amp;" "&amp;F28</f>
        <v>Ichikawa Yoji</v>
      </c>
      <c r="E28" s="1163" t="s">
        <v>0</v>
      </c>
      <c r="F28" s="1163" t="s">
        <v>1</v>
      </c>
      <c r="G28" s="1302" t="s">
        <v>339</v>
      </c>
      <c r="H28" s="1039" t="str">
        <f>VLOOKUP(D28,'2023年間集計'!$B$4:$D$83,3,FALSE)</f>
        <v>市川 洋治</v>
      </c>
      <c r="I28" s="1135" t="s">
        <v>60</v>
      </c>
      <c r="J28" s="1356">
        <v>27</v>
      </c>
      <c r="K28" s="226">
        <v>51</v>
      </c>
      <c r="L28" s="226">
        <v>58</v>
      </c>
      <c r="M28" s="206">
        <f>K28+L28</f>
        <v>109</v>
      </c>
      <c r="N28" s="1378">
        <f>M28-J28</f>
        <v>82</v>
      </c>
      <c r="O28" s="227"/>
      <c r="P28" s="227"/>
      <c r="Q28" s="227"/>
      <c r="R28" s="227"/>
      <c r="S28" s="227"/>
      <c r="T28" s="176">
        <f>IFERROR(VLOOKUP(H28,'2023年間集計'!$D$4:$BM$63,53,FALSE),"0")</f>
        <v>11</v>
      </c>
      <c r="U28" s="182">
        <v>1</v>
      </c>
      <c r="V28" s="198">
        <f t="shared" si="0"/>
        <v>12</v>
      </c>
      <c r="Y28" s="951" t="s">
        <v>278</v>
      </c>
      <c r="Z28" s="951"/>
      <c r="AA28" s="951" t="s">
        <v>962</v>
      </c>
      <c r="AB28" s="951" t="s">
        <v>208</v>
      </c>
      <c r="AC28" s="1113" t="str">
        <f t="shared" si="1"/>
        <v>市川 洋治</v>
      </c>
      <c r="AD28" s="948">
        <f t="shared" si="2"/>
        <v>26</v>
      </c>
      <c r="AE28" s="833"/>
      <c r="AF28" s="833"/>
      <c r="AG28" s="833"/>
      <c r="AH28" s="833"/>
      <c r="AI28" s="833"/>
    </row>
    <row r="29" spans="1:40" s="8" customFormat="1" ht="21" customHeight="1">
      <c r="A29" s="180">
        <f t="shared" si="7"/>
        <v>27</v>
      </c>
      <c r="B29" s="181" t="s">
        <v>44</v>
      </c>
      <c r="C29" s="1084">
        <v>8</v>
      </c>
      <c r="D29" s="1354" t="str">
        <f>E29&amp;" "&amp;F29</f>
        <v>Kanehiro Masato</v>
      </c>
      <c r="E29" s="1363" t="s">
        <v>944</v>
      </c>
      <c r="F29" s="1364" t="s">
        <v>945</v>
      </c>
      <c r="G29" s="1357" t="s">
        <v>347</v>
      </c>
      <c r="H29" s="1039" t="str">
        <f>VLOOKUP(D29,'2023年間集計'!$B$4:$D$83,3,FALSE)</f>
        <v>金廣 正人</v>
      </c>
      <c r="I29" s="1135" t="s">
        <v>60</v>
      </c>
      <c r="J29" s="1090">
        <v>30</v>
      </c>
      <c r="K29" s="203">
        <v>55</v>
      </c>
      <c r="L29" s="203">
        <v>57</v>
      </c>
      <c r="M29" s="176">
        <f>K29+L29</f>
        <v>112</v>
      </c>
      <c r="N29" s="176">
        <f>M29-J29</f>
        <v>82</v>
      </c>
      <c r="O29" s="205"/>
      <c r="P29" s="205"/>
      <c r="Q29" s="205"/>
      <c r="R29" s="205"/>
      <c r="S29" s="205"/>
      <c r="T29" s="176">
        <f>IFERROR(VLOOKUP(H29,'2023年間集計'!$D$4:$BM$63,53,FALSE),"0")</f>
        <v>2</v>
      </c>
      <c r="U29" s="182">
        <v>1</v>
      </c>
      <c r="V29" s="176">
        <f t="shared" si="0"/>
        <v>3</v>
      </c>
      <c r="Y29" s="951" t="s">
        <v>279</v>
      </c>
      <c r="Z29" s="951"/>
      <c r="AA29" s="951"/>
      <c r="AB29" s="1116"/>
      <c r="AC29" s="1113" t="str">
        <f t="shared" si="1"/>
        <v>金廣 正人</v>
      </c>
      <c r="AD29" s="948">
        <f t="shared" si="2"/>
        <v>27</v>
      </c>
      <c r="AE29" s="833"/>
      <c r="AF29" s="833"/>
      <c r="AG29" s="833"/>
      <c r="AH29" s="831"/>
      <c r="AI29" s="833"/>
    </row>
    <row r="30" spans="1:40" s="8" customFormat="1" ht="21" customHeight="1">
      <c r="A30" s="180">
        <f t="shared" si="7"/>
        <v>28</v>
      </c>
      <c r="B30" s="181" t="s">
        <v>44</v>
      </c>
      <c r="C30" s="1084">
        <v>7</v>
      </c>
      <c r="D30" s="1354" t="str">
        <f>E30&amp;" "&amp;F30</f>
        <v>Nakamoto Daishiro</v>
      </c>
      <c r="E30" s="1363" t="s">
        <v>551</v>
      </c>
      <c r="F30" s="1363" t="s">
        <v>552</v>
      </c>
      <c r="G30" s="1302" t="s">
        <v>782</v>
      </c>
      <c r="H30" s="1039" t="str">
        <f>VLOOKUP(D30,'2023年間集計'!$B$4:$D$83,3,FALSE)</f>
        <v>中本 大志朗</v>
      </c>
      <c r="I30" s="1135" t="s">
        <v>60</v>
      </c>
      <c r="J30" s="1090">
        <v>23</v>
      </c>
      <c r="K30" s="204">
        <v>55</v>
      </c>
      <c r="L30" s="203">
        <v>51</v>
      </c>
      <c r="M30" s="176">
        <f>K30+L30</f>
        <v>106</v>
      </c>
      <c r="N30" s="176">
        <f>M30-J30</f>
        <v>83</v>
      </c>
      <c r="O30" s="205"/>
      <c r="P30" s="205"/>
      <c r="Q30" s="205"/>
      <c r="R30" s="205"/>
      <c r="S30" s="205"/>
      <c r="T30" s="176">
        <f>IFERROR(VLOOKUP(H30,'2023年間集計'!$D$4:$BM$63,53,FALSE),"0")</f>
        <v>3</v>
      </c>
      <c r="U30" s="182">
        <v>1</v>
      </c>
      <c r="V30" s="198">
        <f t="shared" si="0"/>
        <v>4</v>
      </c>
      <c r="Y30" s="951" t="s">
        <v>280</v>
      </c>
      <c r="Z30" s="951"/>
      <c r="AA30" s="951"/>
      <c r="AB30" s="951"/>
      <c r="AC30" s="1113" t="str">
        <f>H30</f>
        <v>中本 大志朗</v>
      </c>
      <c r="AD30" s="948">
        <f t="shared" si="2"/>
        <v>28</v>
      </c>
      <c r="AE30" s="833"/>
      <c r="AF30" s="833"/>
      <c r="AG30" s="833"/>
      <c r="AH30" s="831"/>
      <c r="AI30" s="831"/>
    </row>
    <row r="31" spans="1:40" s="8" customFormat="1" ht="21" customHeight="1">
      <c r="A31" s="180">
        <f t="shared" si="7"/>
        <v>29</v>
      </c>
      <c r="B31" s="181" t="s">
        <v>44</v>
      </c>
      <c r="C31" s="1084">
        <v>9</v>
      </c>
      <c r="D31" s="1354" t="str">
        <f>E31&amp;" "&amp;F31</f>
        <v>Fujishiro Yasuhiro</v>
      </c>
      <c r="E31" s="1286" t="s">
        <v>223</v>
      </c>
      <c r="F31" s="1286" t="s">
        <v>3</v>
      </c>
      <c r="G31" s="1302" t="s">
        <v>126</v>
      </c>
      <c r="H31" s="1039" t="str">
        <f>VLOOKUP(D31,'2023年間集計'!$B$4:$D$83,3,FALSE)</f>
        <v>藤城 靖大</v>
      </c>
      <c r="I31" s="1135" t="s">
        <v>60</v>
      </c>
      <c r="J31" s="1090">
        <v>14</v>
      </c>
      <c r="K31" s="225">
        <v>51</v>
      </c>
      <c r="L31" s="226">
        <v>47</v>
      </c>
      <c r="M31" s="206">
        <f>K31+L31</f>
        <v>98</v>
      </c>
      <c r="N31" s="176">
        <f>M31-J31</f>
        <v>84</v>
      </c>
      <c r="O31" s="227"/>
      <c r="P31" s="227"/>
      <c r="Q31" s="227"/>
      <c r="R31" s="227">
        <v>8</v>
      </c>
      <c r="S31" s="227"/>
      <c r="T31" s="176">
        <f>IFERROR(VLOOKUP(H31,'2023年間集計'!$D$4:$BM$63,53,FALSE),"0")</f>
        <v>14</v>
      </c>
      <c r="U31" s="182">
        <v>1</v>
      </c>
      <c r="V31" s="176">
        <f t="shared" si="0"/>
        <v>15</v>
      </c>
      <c r="Y31" s="951" t="s">
        <v>106</v>
      </c>
      <c r="Z31" s="951"/>
      <c r="AA31" s="1093"/>
      <c r="AB31" s="1093"/>
      <c r="AC31" s="1113" t="str">
        <f t="shared" si="1"/>
        <v>藤城 靖大</v>
      </c>
      <c r="AD31" s="948"/>
      <c r="AE31" s="41"/>
      <c r="AF31" s="833"/>
      <c r="AG31" s="833"/>
      <c r="AH31" s="836"/>
      <c r="AI31" s="836"/>
      <c r="AJ31" s="10"/>
    </row>
    <row r="32" spans="1:40" ht="21" customHeight="1">
      <c r="A32" s="180">
        <f t="shared" si="7"/>
        <v>30</v>
      </c>
      <c r="B32" s="181" t="s">
        <v>44</v>
      </c>
      <c r="C32" s="1084">
        <v>4</v>
      </c>
      <c r="D32" s="1354" t="str">
        <f>E32&amp;" "&amp;F32</f>
        <v>Goto Atsuhiko</v>
      </c>
      <c r="E32" s="1285" t="s">
        <v>177</v>
      </c>
      <c r="F32" s="1285" t="s">
        <v>178</v>
      </c>
      <c r="G32" s="1302" t="s">
        <v>127</v>
      </c>
      <c r="H32" s="1039" t="str">
        <f>VLOOKUP(D32,'2023年間集計'!$B$4:$D$83,3,FALSE)</f>
        <v>後藤 敦彦</v>
      </c>
      <c r="I32" s="1089" t="s">
        <v>60</v>
      </c>
      <c r="J32" s="1135">
        <v>20</v>
      </c>
      <c r="K32" s="203">
        <v>52</v>
      </c>
      <c r="L32" s="203">
        <v>52</v>
      </c>
      <c r="M32" s="176">
        <f>K32+L32</f>
        <v>104</v>
      </c>
      <c r="N32" s="176">
        <f>M32-J32</f>
        <v>84</v>
      </c>
      <c r="O32" s="205"/>
      <c r="P32" s="205"/>
      <c r="Q32" s="205"/>
      <c r="R32" s="205"/>
      <c r="S32" s="205"/>
      <c r="T32" s="176">
        <f>IFERROR(VLOOKUP(H32,'2023年間集計'!$D$4:$BM$63,53,FALSE),"0")</f>
        <v>9</v>
      </c>
      <c r="U32" s="182">
        <v>1</v>
      </c>
      <c r="V32" s="198">
        <f t="shared" si="0"/>
        <v>10</v>
      </c>
      <c r="Y32" s="951" t="s">
        <v>281</v>
      </c>
      <c r="Z32" s="1111"/>
      <c r="AA32" s="1110"/>
      <c r="AB32" s="951"/>
      <c r="AC32" s="1113" t="str">
        <f t="shared" si="1"/>
        <v>後藤 敦彦</v>
      </c>
      <c r="AD32" s="948"/>
      <c r="AE32" s="833"/>
      <c r="AF32" s="833"/>
      <c r="AG32" s="833"/>
      <c r="AH32" s="35"/>
      <c r="AI32" s="35"/>
      <c r="AK32" s="8"/>
      <c r="AL32" s="8"/>
      <c r="AM32" s="8"/>
      <c r="AN32" s="8"/>
    </row>
    <row r="33" spans="1:40" ht="21" customHeight="1">
      <c r="A33" s="180">
        <f t="shared" si="7"/>
        <v>31</v>
      </c>
      <c r="B33" s="181" t="s">
        <v>44</v>
      </c>
      <c r="C33" s="1084">
        <v>6</v>
      </c>
      <c r="D33" s="1354" t="str">
        <f>E33&amp;" "&amp;F33</f>
        <v>Kuwata Akira</v>
      </c>
      <c r="E33" s="1357" t="s">
        <v>226</v>
      </c>
      <c r="F33" s="1357" t="s">
        <v>227</v>
      </c>
      <c r="G33" s="1302" t="s">
        <v>339</v>
      </c>
      <c r="H33" s="1039" t="str">
        <f>VLOOKUP(D33,'2023年間集計'!$B$4:$D$83,3,FALSE)</f>
        <v>桑田 晃</v>
      </c>
      <c r="I33" s="1089" t="s">
        <v>180</v>
      </c>
      <c r="J33" s="1090">
        <v>22</v>
      </c>
      <c r="K33" s="195">
        <v>53</v>
      </c>
      <c r="L33" s="193">
        <v>53</v>
      </c>
      <c r="M33" s="176">
        <f>K33+L33</f>
        <v>106</v>
      </c>
      <c r="N33" s="176">
        <f>M33-J33</f>
        <v>84</v>
      </c>
      <c r="O33" s="194"/>
      <c r="P33" s="194"/>
      <c r="Q33" s="194"/>
      <c r="R33" s="194"/>
      <c r="S33" s="194"/>
      <c r="T33" s="176">
        <f>IFERROR(VLOOKUP(H33,'2023年間集計'!$D$4:$BM$63,53,FALSE),"0")</f>
        <v>28</v>
      </c>
      <c r="U33" s="182">
        <v>1</v>
      </c>
      <c r="V33" s="176">
        <f t="shared" si="0"/>
        <v>29</v>
      </c>
      <c r="Y33" s="951" t="s">
        <v>282</v>
      </c>
      <c r="Z33" s="1111"/>
      <c r="AA33" s="1117"/>
      <c r="AB33" s="1118"/>
      <c r="AC33" s="1113" t="str">
        <f t="shared" si="1"/>
        <v>桑田 晃</v>
      </c>
      <c r="AD33" s="711"/>
      <c r="AE33" s="833"/>
      <c r="AF33" s="833"/>
      <c r="AG33" s="833"/>
      <c r="AH33" s="35"/>
      <c r="AI33" s="35"/>
      <c r="AK33" s="8"/>
      <c r="AL33" s="8"/>
      <c r="AM33" s="8"/>
      <c r="AN33" s="8"/>
    </row>
    <row r="34" spans="1:40" ht="21" customHeight="1">
      <c r="A34" s="180">
        <f t="shared" si="7"/>
        <v>32</v>
      </c>
      <c r="B34" s="181" t="s">
        <v>44</v>
      </c>
      <c r="C34" s="1084">
        <v>12</v>
      </c>
      <c r="D34" s="1354" t="str">
        <f>E34&amp;" "&amp;F34</f>
        <v>Nagashima Takashi</v>
      </c>
      <c r="E34" s="1085" t="s">
        <v>33</v>
      </c>
      <c r="F34" s="1085" t="s">
        <v>30</v>
      </c>
      <c r="G34" s="1302" t="s">
        <v>339</v>
      </c>
      <c r="H34" s="1039" t="str">
        <f>VLOOKUP(D34,'2023年間集計'!$B$4:$D$83,3,FALSE)</f>
        <v>長島 隆志</v>
      </c>
      <c r="I34" s="1131" t="s">
        <v>64</v>
      </c>
      <c r="J34" s="1135">
        <v>25</v>
      </c>
      <c r="K34" s="195">
        <v>56</v>
      </c>
      <c r="L34" s="193">
        <v>53</v>
      </c>
      <c r="M34" s="176">
        <f>K34+L34</f>
        <v>109</v>
      </c>
      <c r="N34" s="176">
        <f>M34-J34</f>
        <v>84</v>
      </c>
      <c r="O34" s="194"/>
      <c r="P34" s="194"/>
      <c r="Q34" s="194"/>
      <c r="R34" s="194"/>
      <c r="S34" s="194"/>
      <c r="T34" s="176">
        <f>IFERROR(VLOOKUP(H34,'2023年間集計'!$D$4:$BM$63,53,FALSE),"0")</f>
        <v>17</v>
      </c>
      <c r="U34" s="182">
        <v>1</v>
      </c>
      <c r="V34" s="176">
        <f t="shared" si="0"/>
        <v>18</v>
      </c>
      <c r="Y34" s="951" t="s">
        <v>283</v>
      </c>
      <c r="Z34" s="1111"/>
      <c r="AA34" s="1118"/>
      <c r="AB34" s="1118"/>
      <c r="AC34" s="1113" t="str">
        <f t="shared" si="1"/>
        <v>長島 隆志</v>
      </c>
      <c r="AD34" s="711"/>
      <c r="AE34" s="833"/>
      <c r="AF34" s="833"/>
      <c r="AG34" s="833"/>
      <c r="AH34" s="35"/>
      <c r="AI34" s="35"/>
      <c r="AK34" s="8"/>
      <c r="AL34" s="8"/>
      <c r="AM34" s="8"/>
      <c r="AN34" s="8"/>
    </row>
    <row r="35" spans="1:40" ht="21" customHeight="1">
      <c r="A35" s="180">
        <f t="shared" si="7"/>
        <v>33</v>
      </c>
      <c r="B35" s="181" t="s">
        <v>44</v>
      </c>
      <c r="C35" s="1084">
        <v>11</v>
      </c>
      <c r="D35" s="1354" t="str">
        <f>E35&amp;" "&amp;F35</f>
        <v>Fujimoto Yasuyoshi</v>
      </c>
      <c r="E35" s="1357" t="s">
        <v>360</v>
      </c>
      <c r="F35" s="1357" t="s">
        <v>361</v>
      </c>
      <c r="G35" s="1302" t="s">
        <v>782</v>
      </c>
      <c r="H35" s="1039" t="str">
        <f>VLOOKUP(D35,'2023年間集計'!$B$4:$D$83,3,FALSE)</f>
        <v>藤本 安義</v>
      </c>
      <c r="I35" s="1131" t="s">
        <v>60</v>
      </c>
      <c r="J35" s="1089">
        <v>20</v>
      </c>
      <c r="K35" s="193">
        <v>54</v>
      </c>
      <c r="L35" s="193">
        <v>52</v>
      </c>
      <c r="M35" s="176">
        <f>K35+L35</f>
        <v>106</v>
      </c>
      <c r="N35" s="176">
        <f>M35-J35</f>
        <v>86</v>
      </c>
      <c r="O35" s="194"/>
      <c r="P35" s="194"/>
      <c r="Q35" s="194"/>
      <c r="R35" s="194"/>
      <c r="S35" s="194"/>
      <c r="T35" s="176">
        <f>IFERROR(VLOOKUP(H35,'2023年間集計'!$D$4:$BM$63,53,FALSE),"0")</f>
        <v>3</v>
      </c>
      <c r="U35" s="182">
        <v>1</v>
      </c>
      <c r="V35" s="176">
        <f t="shared" si="0"/>
        <v>4</v>
      </c>
      <c r="Y35" s="951" t="s">
        <v>90</v>
      </c>
      <c r="Z35" s="1111"/>
      <c r="AA35" s="951" t="s">
        <v>962</v>
      </c>
      <c r="AB35" s="951" t="s">
        <v>208</v>
      </c>
      <c r="AC35" s="1113" t="str">
        <f t="shared" si="1"/>
        <v>藤本 安義</v>
      </c>
      <c r="AD35" s="711"/>
      <c r="AE35" s="833"/>
      <c r="AF35" s="833"/>
      <c r="AG35" s="833"/>
      <c r="AH35" s="35"/>
      <c r="AI35" s="35"/>
      <c r="AK35" s="8"/>
      <c r="AL35" s="8"/>
      <c r="AM35" s="8"/>
      <c r="AN35" s="8"/>
    </row>
    <row r="36" spans="1:40" ht="21" customHeight="1">
      <c r="A36" s="180">
        <f t="shared" si="7"/>
        <v>34</v>
      </c>
      <c r="B36" s="181" t="s">
        <v>44</v>
      </c>
      <c r="C36" s="1084">
        <v>2</v>
      </c>
      <c r="D36" s="1354" t="str">
        <f>E36&amp;" "&amp;F36</f>
        <v>Cho Danny</v>
      </c>
      <c r="E36" s="1285" t="s">
        <v>954</v>
      </c>
      <c r="F36" s="1285" t="s">
        <v>166</v>
      </c>
      <c r="G36" s="1302" t="s">
        <v>339</v>
      </c>
      <c r="H36" s="1039" t="str">
        <f>VLOOKUP(D36,'2023年間集計'!$B$4:$D$83,3,FALSE)</f>
        <v>チョー ダニー</v>
      </c>
      <c r="I36" s="1089" t="s">
        <v>63</v>
      </c>
      <c r="J36" s="1355">
        <v>9</v>
      </c>
      <c r="K36" s="195">
        <v>52</v>
      </c>
      <c r="L36" s="193">
        <v>44</v>
      </c>
      <c r="M36" s="176">
        <f>K36+L36</f>
        <v>96</v>
      </c>
      <c r="N36" s="176">
        <f>M36-J36</f>
        <v>87</v>
      </c>
      <c r="O36" s="194"/>
      <c r="P36" s="194"/>
      <c r="Q36" s="194"/>
      <c r="R36" s="194" t="s">
        <v>966</v>
      </c>
      <c r="S36" s="194"/>
      <c r="T36" s="176">
        <f>IFERROR(VLOOKUP(H36,'2023年間集計'!$D$4:$BM$63,53,FALSE),"0")</f>
        <v>15</v>
      </c>
      <c r="U36" s="182">
        <v>1</v>
      </c>
      <c r="V36" s="176">
        <f t="shared" si="0"/>
        <v>16</v>
      </c>
      <c r="Y36" s="951" t="s">
        <v>284</v>
      </c>
      <c r="Z36" s="1111"/>
      <c r="AA36" s="951"/>
      <c r="AB36" s="951"/>
      <c r="AC36" s="1113" t="str">
        <f t="shared" si="1"/>
        <v>チョー ダニー</v>
      </c>
      <c r="AD36" s="57"/>
      <c r="AE36" s="35"/>
      <c r="AF36" s="35"/>
      <c r="AG36" s="35"/>
      <c r="AH36" s="35"/>
      <c r="AI36" s="35"/>
    </row>
    <row r="37" spans="1:40" ht="21" customHeight="1">
      <c r="A37" s="180">
        <f t="shared" si="7"/>
        <v>35</v>
      </c>
      <c r="B37" s="181" t="s">
        <v>44</v>
      </c>
      <c r="C37" s="1084">
        <v>1</v>
      </c>
      <c r="D37" s="1354" t="str">
        <f>E37&amp;" "&amp;F37</f>
        <v>Koyama Akio</v>
      </c>
      <c r="E37" s="1085" t="s">
        <v>35</v>
      </c>
      <c r="F37" s="1085" t="s">
        <v>36</v>
      </c>
      <c r="G37" s="1302" t="s">
        <v>332</v>
      </c>
      <c r="H37" s="1039" t="str">
        <f>VLOOKUP(D37,'2023年間集計'!$B$4:$D$83,3,FALSE)</f>
        <v>小山 明男</v>
      </c>
      <c r="I37" s="1131" t="s">
        <v>60</v>
      </c>
      <c r="J37" s="1355">
        <v>23</v>
      </c>
      <c r="K37" s="193">
        <v>55</v>
      </c>
      <c r="L37" s="193">
        <v>56</v>
      </c>
      <c r="M37" s="176">
        <f>K37+L37</f>
        <v>111</v>
      </c>
      <c r="N37" s="176">
        <f>M37-J37</f>
        <v>88</v>
      </c>
      <c r="O37" s="194">
        <v>50</v>
      </c>
      <c r="P37" s="194"/>
      <c r="Q37" s="194"/>
      <c r="R37" s="194"/>
      <c r="S37" s="194"/>
      <c r="T37" s="176">
        <f>IFERROR(VLOOKUP(H37,'2023年間集計'!$D$4:$BM$63,53,FALSE),"0")</f>
        <v>11</v>
      </c>
      <c r="U37" s="182">
        <v>1</v>
      </c>
      <c r="V37" s="198">
        <f t="shared" si="0"/>
        <v>12</v>
      </c>
      <c r="Y37" s="951" t="s">
        <v>91</v>
      </c>
      <c r="Z37" s="1111"/>
      <c r="AA37" s="951" t="s">
        <v>962</v>
      </c>
      <c r="AB37" s="951" t="s">
        <v>208</v>
      </c>
      <c r="AC37" s="1113" t="str">
        <f t="shared" si="1"/>
        <v>小山 明男</v>
      </c>
      <c r="AD37" s="57"/>
      <c r="AE37" s="35"/>
      <c r="AF37" s="35"/>
      <c r="AG37" s="35"/>
      <c r="AH37" s="35"/>
      <c r="AI37" s="35"/>
    </row>
    <row r="38" spans="1:40" ht="21" customHeight="1">
      <c r="A38" s="180">
        <f t="shared" si="7"/>
        <v>36</v>
      </c>
      <c r="B38" s="181" t="s">
        <v>44</v>
      </c>
      <c r="C38" s="1084">
        <v>2</v>
      </c>
      <c r="D38" s="1354" t="str">
        <f>E38&amp;" "&amp;F38</f>
        <v>Arita Yasushi</v>
      </c>
      <c r="E38" s="1363" t="s">
        <v>214</v>
      </c>
      <c r="F38" s="1363" t="s">
        <v>215</v>
      </c>
      <c r="G38" s="1302" t="s">
        <v>359</v>
      </c>
      <c r="H38" s="1039" t="str">
        <f>VLOOKUP(D38,'2023年間集計'!$B$4:$D$83,3,FALSE)</f>
        <v>有田 靖</v>
      </c>
      <c r="I38" s="1089" t="s">
        <v>60</v>
      </c>
      <c r="J38" s="1090">
        <v>32</v>
      </c>
      <c r="K38" s="224">
        <v>62</v>
      </c>
      <c r="L38" s="197">
        <v>58</v>
      </c>
      <c r="M38" s="176">
        <f>K38+L38</f>
        <v>120</v>
      </c>
      <c r="N38" s="176">
        <f>M38-J38</f>
        <v>88</v>
      </c>
      <c r="O38" s="176"/>
      <c r="P38" s="176"/>
      <c r="Q38" s="176"/>
      <c r="R38" s="176"/>
      <c r="S38" s="176"/>
      <c r="T38" s="176">
        <f>IFERROR(VLOOKUP(H38,'2023年間集計'!$D$4:$BM$63,53,FALSE),"0")</f>
        <v>7</v>
      </c>
      <c r="U38" s="182">
        <v>1</v>
      </c>
      <c r="V38" s="198">
        <f t="shared" si="0"/>
        <v>8</v>
      </c>
      <c r="Y38" s="951" t="s">
        <v>285</v>
      </c>
      <c r="Z38" s="1111"/>
      <c r="AA38" s="951"/>
      <c r="AB38" s="1118"/>
      <c r="AC38" s="1113" t="str">
        <f t="shared" si="1"/>
        <v>有田 靖</v>
      </c>
      <c r="AD38" s="57"/>
      <c r="AE38" s="35"/>
      <c r="AF38" s="35"/>
      <c r="AG38" s="35"/>
      <c r="AH38" s="35"/>
      <c r="AI38" s="35"/>
    </row>
    <row r="39" spans="1:40" ht="21" customHeight="1">
      <c r="A39" s="180">
        <f t="shared" si="7"/>
        <v>37</v>
      </c>
      <c r="B39" s="181" t="s">
        <v>44</v>
      </c>
      <c r="C39" s="1084">
        <v>12</v>
      </c>
      <c r="D39" s="1354" t="str">
        <f>E39&amp;" "&amp;F39</f>
        <v>Yuzawa Miki</v>
      </c>
      <c r="E39" s="1286" t="s">
        <v>162</v>
      </c>
      <c r="F39" s="1286" t="s">
        <v>773</v>
      </c>
      <c r="G39" s="1299" t="s">
        <v>339</v>
      </c>
      <c r="H39" s="1039" t="str">
        <f>VLOOKUP(D39,'2023年間集計'!$B$4:$D$83,3,FALSE)</f>
        <v>湯澤 美紀</v>
      </c>
      <c r="I39" s="1089" t="s">
        <v>63</v>
      </c>
      <c r="J39" s="1090">
        <v>25</v>
      </c>
      <c r="K39" s="210">
        <v>56</v>
      </c>
      <c r="L39" s="210">
        <v>58</v>
      </c>
      <c r="M39" s="211">
        <f>K39+L39</f>
        <v>114</v>
      </c>
      <c r="N39" s="176">
        <f>M39-J39</f>
        <v>89</v>
      </c>
      <c r="O39" s="1379"/>
      <c r="P39" s="1379"/>
      <c r="Q39" s="1379"/>
      <c r="R39" s="1379"/>
      <c r="S39" s="1379"/>
      <c r="T39" s="176">
        <f>IFERROR(VLOOKUP(H39,'2023年間集計'!$D$4:$BM$63,53,FALSE),"0")</f>
        <v>2</v>
      </c>
      <c r="U39" s="182">
        <v>1</v>
      </c>
      <c r="V39" s="198">
        <f t="shared" si="0"/>
        <v>3</v>
      </c>
      <c r="Y39" s="951" t="s">
        <v>286</v>
      </c>
      <c r="Z39" s="1111"/>
      <c r="AA39" s="951" t="s">
        <v>962</v>
      </c>
      <c r="AB39" s="951" t="s">
        <v>208</v>
      </c>
      <c r="AC39" s="1113" t="str">
        <f t="shared" si="1"/>
        <v>湯澤 美紀</v>
      </c>
      <c r="AD39" s="57"/>
      <c r="AE39" s="943"/>
      <c r="AF39" s="35"/>
      <c r="AG39" s="35"/>
      <c r="AH39" s="35"/>
      <c r="AI39" s="35"/>
    </row>
    <row r="40" spans="1:40" ht="21" customHeight="1">
      <c r="A40" s="180">
        <f t="shared" si="7"/>
        <v>38</v>
      </c>
      <c r="B40" s="181" t="s">
        <v>44</v>
      </c>
      <c r="C40" s="1084">
        <v>4</v>
      </c>
      <c r="D40" s="1354" t="str">
        <f>E40&amp;" "&amp;F40</f>
        <v>Umemoto Ryosuke</v>
      </c>
      <c r="E40" s="1357" t="s">
        <v>556</v>
      </c>
      <c r="F40" s="1357" t="s">
        <v>557</v>
      </c>
      <c r="G40" s="1299" t="s">
        <v>770</v>
      </c>
      <c r="H40" s="1039" t="str">
        <f>VLOOKUP(D40,'2023年間集計'!$B$4:$D$83,3,FALSE)</f>
        <v>梅本 良輔</v>
      </c>
      <c r="I40" s="1135" t="s">
        <v>60</v>
      </c>
      <c r="J40" s="1089">
        <v>24</v>
      </c>
      <c r="K40" s="183">
        <v>56</v>
      </c>
      <c r="L40" s="183">
        <v>59</v>
      </c>
      <c r="M40" s="191">
        <f>K40+L40</f>
        <v>115</v>
      </c>
      <c r="N40" s="176">
        <f>M40-J40</f>
        <v>91</v>
      </c>
      <c r="O40" s="198"/>
      <c r="P40" s="198"/>
      <c r="Q40" s="198"/>
      <c r="R40" s="198"/>
      <c r="S40" s="198"/>
      <c r="T40" s="176">
        <f>IFERROR(VLOOKUP(H40,'2023年間集計'!$D$4:$BM$63,53,FALSE),"0")</f>
        <v>4</v>
      </c>
      <c r="U40" s="182">
        <v>1</v>
      </c>
      <c r="V40" s="198">
        <f t="shared" si="0"/>
        <v>5</v>
      </c>
      <c r="Y40" s="951" t="s">
        <v>287</v>
      </c>
      <c r="Z40" s="1111"/>
      <c r="AA40" s="951" t="s">
        <v>962</v>
      </c>
      <c r="AB40" s="951" t="s">
        <v>208</v>
      </c>
      <c r="AC40" s="1113" t="str">
        <f t="shared" si="1"/>
        <v>梅本 良輔</v>
      </c>
      <c r="AD40" s="57"/>
      <c r="AE40" s="943"/>
      <c r="AF40" s="35"/>
      <c r="AG40" s="35"/>
      <c r="AH40" s="35"/>
      <c r="AI40" s="35"/>
    </row>
    <row r="41" spans="1:40" ht="21" customHeight="1">
      <c r="A41" s="180">
        <f t="shared" si="7"/>
        <v>39</v>
      </c>
      <c r="B41" s="181" t="s">
        <v>44</v>
      </c>
      <c r="C41" s="1084">
        <v>5</v>
      </c>
      <c r="D41" s="1354" t="str">
        <f>E41&amp;" "&amp;F41</f>
        <v>Akutagawa Hiroshi</v>
      </c>
      <c r="E41" s="1357" t="s">
        <v>51</v>
      </c>
      <c r="F41" s="1357" t="s">
        <v>52</v>
      </c>
      <c r="G41" s="1299" t="s">
        <v>339</v>
      </c>
      <c r="H41" s="1039" t="str">
        <f>VLOOKUP(D41,'2023年間集計'!$B$4:$D$83,3,FALSE)</f>
        <v>芥川 博</v>
      </c>
      <c r="I41" s="1089" t="s">
        <v>180</v>
      </c>
      <c r="J41" s="1090">
        <v>17</v>
      </c>
      <c r="K41" s="212">
        <v>54</v>
      </c>
      <c r="L41" s="212">
        <v>56</v>
      </c>
      <c r="M41" s="213">
        <f>K41+L41</f>
        <v>110</v>
      </c>
      <c r="N41" s="176">
        <f>M41-J41</f>
        <v>93</v>
      </c>
      <c r="O41" s="1380"/>
      <c r="P41" s="1380"/>
      <c r="Q41" s="1380"/>
      <c r="R41" s="1380"/>
      <c r="S41" s="1380"/>
      <c r="T41" s="176">
        <f>IFERROR(VLOOKUP(H41,'2023年間集計'!$D$4:$BM$63,53,FALSE),"0")</f>
        <v>8</v>
      </c>
      <c r="U41" s="182">
        <v>1</v>
      </c>
      <c r="V41" s="198">
        <f t="shared" si="0"/>
        <v>9</v>
      </c>
      <c r="W41" s="202"/>
      <c r="Y41" s="951" t="s">
        <v>92</v>
      </c>
      <c r="Z41" s="1111"/>
      <c r="AA41" s="951" t="s">
        <v>667</v>
      </c>
      <c r="AB41" s="951" t="s">
        <v>222</v>
      </c>
      <c r="AC41" s="1113" t="str">
        <f t="shared" si="1"/>
        <v>芥川 博</v>
      </c>
      <c r="AD41" s="57"/>
      <c r="AE41" s="35"/>
      <c r="AF41" s="35"/>
      <c r="AG41" s="35"/>
      <c r="AH41" s="35"/>
      <c r="AI41" s="35"/>
    </row>
    <row r="42" spans="1:40" ht="21" customHeight="1">
      <c r="A42" s="180">
        <f t="shared" si="7"/>
        <v>40</v>
      </c>
      <c r="B42" s="181" t="s">
        <v>44</v>
      </c>
      <c r="C42" s="1084">
        <v>8</v>
      </c>
      <c r="D42" s="1354" t="str">
        <f>E42&amp;" "&amp;F42</f>
        <v>Yamanami Masanori</v>
      </c>
      <c r="E42" s="1357" t="s">
        <v>224</v>
      </c>
      <c r="F42" s="1357" t="s">
        <v>225</v>
      </c>
      <c r="G42" s="1299" t="s">
        <v>339</v>
      </c>
      <c r="H42" s="1039" t="str">
        <f>VLOOKUP(D42,'2023年間集計'!$B$4:$D$83,3,FALSE)</f>
        <v>山並 正憲</v>
      </c>
      <c r="I42" s="1089" t="s">
        <v>180</v>
      </c>
      <c r="J42" s="1089">
        <v>22</v>
      </c>
      <c r="K42" s="184">
        <v>60</v>
      </c>
      <c r="L42" s="183">
        <v>59</v>
      </c>
      <c r="M42" s="191">
        <f>K42+L42</f>
        <v>119</v>
      </c>
      <c r="N42" s="176">
        <f>M42-J42</f>
        <v>97</v>
      </c>
      <c r="O42" s="198"/>
      <c r="P42" s="198"/>
      <c r="Q42" s="198"/>
      <c r="R42" s="198"/>
      <c r="S42" s="198"/>
      <c r="T42" s="176">
        <f>IFERROR(VLOOKUP(H42,'2023年間集計'!$D$4:$BM$63,53,FALSE),"0")</f>
        <v>23</v>
      </c>
      <c r="U42" s="182">
        <v>1</v>
      </c>
      <c r="V42" s="198">
        <f t="shared" si="0"/>
        <v>24</v>
      </c>
      <c r="W42" s="202"/>
      <c r="Y42" s="951" t="s">
        <v>956</v>
      </c>
      <c r="Z42" s="1111"/>
      <c r="AA42" s="1113"/>
      <c r="AB42" s="1118"/>
      <c r="AC42" s="1113" t="str">
        <f t="shared" si="1"/>
        <v>山並 正憲</v>
      </c>
      <c r="AD42" s="57"/>
      <c r="AE42" s="35"/>
      <c r="AF42" s="35"/>
      <c r="AG42" s="35"/>
      <c r="AH42" s="35"/>
      <c r="AI42" s="35"/>
    </row>
    <row r="43" spans="1:40" ht="21" customHeight="1">
      <c r="A43" s="180">
        <f t="shared" si="7"/>
        <v>41</v>
      </c>
      <c r="B43" s="181" t="s">
        <v>44</v>
      </c>
      <c r="C43" s="1084">
        <v>12</v>
      </c>
      <c r="D43" s="1354" t="str">
        <f>E43&amp;" "&amp;F43</f>
        <v>Nomura Hiroyuki</v>
      </c>
      <c r="E43" s="1286" t="s">
        <v>149</v>
      </c>
      <c r="F43" s="1286" t="s">
        <v>366</v>
      </c>
      <c r="G43" s="1299" t="s">
        <v>367</v>
      </c>
      <c r="H43" s="1039" t="str">
        <f>VLOOKUP(D43,'2023年間集計'!$B$4:$D$83,3,FALSE)</f>
        <v>野村 洋之</v>
      </c>
      <c r="I43" s="1135" t="s">
        <v>60</v>
      </c>
      <c r="J43" s="1090">
        <v>27</v>
      </c>
      <c r="K43" s="195">
        <v>61</v>
      </c>
      <c r="L43" s="193">
        <v>63</v>
      </c>
      <c r="M43" s="213">
        <f>K43+L43</f>
        <v>124</v>
      </c>
      <c r="N43" s="176">
        <f>M43-J43</f>
        <v>97</v>
      </c>
      <c r="O43" s="198"/>
      <c r="P43" s="198"/>
      <c r="Q43" s="198"/>
      <c r="R43" s="198"/>
      <c r="S43" s="198"/>
      <c r="T43" s="176">
        <f>IFERROR(VLOOKUP(H43,'2023年間集計'!$D$4:$BM$63,53,FALSE),"0")</f>
        <v>2</v>
      </c>
      <c r="U43" s="182">
        <v>2</v>
      </c>
      <c r="V43" s="198">
        <f t="shared" ref="V43" si="8">U43+T43</f>
        <v>4</v>
      </c>
      <c r="Y43" s="951" t="s">
        <v>955</v>
      </c>
      <c r="Z43" s="1111"/>
      <c r="AA43" s="1120"/>
      <c r="AB43" s="1118"/>
      <c r="AC43" s="1113" t="str">
        <f t="shared" si="1"/>
        <v>野村 洋之</v>
      </c>
      <c r="AD43" s="57"/>
      <c r="AE43" s="35"/>
      <c r="AF43" s="35"/>
      <c r="AG43" s="35"/>
      <c r="AH43" s="35"/>
      <c r="AI43" s="35"/>
    </row>
    <row r="44" spans="1:40" ht="21" customHeight="1">
      <c r="A44" s="1365"/>
      <c r="B44" s="1366"/>
      <c r="C44" s="1367"/>
      <c r="D44" s="1368"/>
      <c r="E44" s="1369"/>
      <c r="F44" s="1369"/>
      <c r="G44" s="1366"/>
      <c r="H44" s="1370"/>
      <c r="I44" s="1226"/>
      <c r="J44" s="1226"/>
      <c r="K44" s="1226"/>
      <c r="L44" s="1371"/>
      <c r="M44" s="1366"/>
      <c r="N44" s="1366"/>
      <c r="O44" s="1226"/>
      <c r="P44" s="1226"/>
      <c r="Q44" s="1226"/>
      <c r="R44" s="1226"/>
      <c r="S44" s="1226"/>
      <c r="T44" s="1226"/>
      <c r="U44" s="1226"/>
      <c r="V44" s="1226"/>
      <c r="Y44" s="951"/>
      <c r="Z44" s="1111"/>
      <c r="AA44" s="1118"/>
      <c r="AB44" s="1118"/>
      <c r="AC44" s="1113"/>
      <c r="AD44" s="711"/>
      <c r="AE44" s="35"/>
      <c r="AF44" s="35"/>
      <c r="AG44" s="35"/>
      <c r="AH44" s="35"/>
      <c r="AI44" s="35"/>
    </row>
    <row r="45" spans="1:40" ht="21" customHeight="1">
      <c r="A45" s="1365"/>
      <c r="B45" s="1366"/>
      <c r="C45" s="1367"/>
      <c r="D45" s="1368"/>
      <c r="E45" s="1369"/>
      <c r="F45" s="1369"/>
      <c r="G45" s="1366"/>
      <c r="H45" s="1370"/>
      <c r="I45" s="1226"/>
      <c r="J45" s="1226"/>
      <c r="K45" s="1226"/>
      <c r="L45" s="1371"/>
      <c r="M45" s="1366"/>
      <c r="N45" s="1366"/>
      <c r="O45" s="1226"/>
      <c r="P45" s="1226"/>
      <c r="Q45" s="1226"/>
      <c r="R45" s="1226"/>
      <c r="S45" s="1226"/>
      <c r="T45" s="1226"/>
      <c r="U45" s="1226"/>
      <c r="V45" s="1226"/>
      <c r="Y45" s="1381"/>
      <c r="Z45" s="1382"/>
      <c r="AA45" s="1383"/>
      <c r="AB45" s="1384"/>
      <c r="AC45" s="1113"/>
      <c r="AD45" s="711"/>
      <c r="AE45" s="35"/>
      <c r="AF45" s="35"/>
      <c r="AG45" s="35"/>
      <c r="AH45" s="35"/>
      <c r="AI45" s="35"/>
    </row>
    <row r="46" spans="1:40" ht="21" customHeight="1">
      <c r="A46" s="1365"/>
      <c r="B46" s="1366"/>
      <c r="C46" s="1367"/>
      <c r="D46" s="1368"/>
      <c r="E46" s="1366"/>
      <c r="F46" s="1366"/>
      <c r="G46" s="1366"/>
      <c r="H46" s="1370"/>
      <c r="I46" s="1226"/>
      <c r="J46" s="1226"/>
      <c r="K46" s="1226"/>
      <c r="L46" s="1371"/>
      <c r="M46" s="1366"/>
      <c r="N46" s="1366"/>
      <c r="O46" s="1226"/>
      <c r="P46" s="1226"/>
      <c r="Q46" s="1226"/>
      <c r="R46" s="1226"/>
      <c r="S46" s="1226"/>
      <c r="T46" s="1226"/>
      <c r="U46" s="1226"/>
      <c r="V46" s="1226"/>
      <c r="Y46" s="1381"/>
      <c r="Z46" s="1382"/>
      <c r="AA46" s="1385"/>
      <c r="AB46" s="1384"/>
      <c r="AC46" s="1113"/>
      <c r="AD46" s="711"/>
      <c r="AE46" s="35"/>
      <c r="AF46" s="35"/>
      <c r="AG46" s="35"/>
      <c r="AH46" s="35"/>
      <c r="AI46" s="35"/>
    </row>
    <row r="47" spans="1:40" ht="21" customHeight="1">
      <c r="A47" s="1365"/>
      <c r="B47" s="1366"/>
      <c r="C47" s="1367"/>
      <c r="D47" s="1368"/>
      <c r="E47" s="1366"/>
      <c r="F47" s="1366"/>
      <c r="G47" s="1366"/>
      <c r="H47" s="1370"/>
      <c r="I47" s="1226"/>
      <c r="J47" s="1226"/>
      <c r="K47" s="1226"/>
      <c r="L47" s="1371"/>
      <c r="M47" s="1366"/>
      <c r="N47" s="1366"/>
      <c r="O47" s="1226"/>
      <c r="P47" s="1226"/>
      <c r="Q47" s="1226"/>
      <c r="R47" s="1226"/>
      <c r="S47" s="1226"/>
      <c r="T47" s="1226"/>
      <c r="U47" s="1226"/>
      <c r="V47" s="1226"/>
      <c r="Y47" s="951" t="s">
        <v>107</v>
      </c>
      <c r="Z47" s="1111">
        <v>20</v>
      </c>
      <c r="AA47" s="951"/>
      <c r="AB47" s="951"/>
      <c r="AC47" s="1113" t="str">
        <f>AC42</f>
        <v>山並 正憲</v>
      </c>
      <c r="AD47" s="711"/>
      <c r="AE47" s="35"/>
      <c r="AF47" s="35"/>
      <c r="AG47" s="35"/>
      <c r="AH47" s="35"/>
      <c r="AI47" s="35"/>
    </row>
    <row r="48" spans="1:40" s="8" customFormat="1" ht="21" customHeight="1">
      <c r="A48" s="1365"/>
      <c r="B48" s="1226"/>
      <c r="C48" s="1226"/>
      <c r="D48" s="1225"/>
      <c r="E48" s="1226"/>
      <c r="F48" s="1226"/>
      <c r="G48" s="1226"/>
      <c r="H48" s="1370"/>
      <c r="I48" s="1226"/>
      <c r="J48" s="1226"/>
      <c r="K48" s="1226"/>
      <c r="L48" s="1226"/>
      <c r="M48" s="1226"/>
      <c r="N48" s="1226"/>
      <c r="O48" s="1226"/>
      <c r="P48" s="1226"/>
      <c r="Q48" s="1226"/>
      <c r="R48" s="1226"/>
      <c r="S48" s="1226"/>
      <c r="T48" s="1226"/>
      <c r="U48" s="1226"/>
      <c r="V48" s="1226"/>
      <c r="Y48" s="951" t="s">
        <v>100</v>
      </c>
      <c r="Z48" s="1111">
        <v>20</v>
      </c>
      <c r="AA48" s="1118"/>
      <c r="AB48" s="1118"/>
      <c r="AC48" s="1493" t="s">
        <v>526</v>
      </c>
      <c r="AD48" s="953"/>
      <c r="AE48" s="949">
        <v>43</v>
      </c>
      <c r="AF48" s="949">
        <v>42</v>
      </c>
      <c r="AG48" s="949">
        <v>85</v>
      </c>
      <c r="AH48" s="35"/>
      <c r="AI48" s="35"/>
    </row>
    <row r="49" spans="1:35" s="8" customFormat="1" ht="21" customHeight="1">
      <c r="A49" s="1365"/>
      <c r="B49" s="1226"/>
      <c r="C49" s="1226"/>
      <c r="D49" s="1225"/>
      <c r="E49" s="1226"/>
      <c r="F49" s="1226"/>
      <c r="G49" s="1226"/>
      <c r="H49" s="1370"/>
      <c r="I49" s="1226"/>
      <c r="J49" s="1226"/>
      <c r="K49" s="1226"/>
      <c r="L49" s="1226"/>
      <c r="M49" s="1226"/>
      <c r="N49" s="1226"/>
      <c r="O49" s="1226"/>
      <c r="P49" s="1226"/>
      <c r="Q49" s="1226"/>
      <c r="R49" s="1226"/>
      <c r="S49" s="1226"/>
      <c r="T49" s="1226"/>
      <c r="U49" s="1226"/>
      <c r="V49" s="1226"/>
      <c r="Y49" s="951" t="s">
        <v>245</v>
      </c>
      <c r="Z49" s="951"/>
      <c r="AA49" s="951" t="s">
        <v>125</v>
      </c>
      <c r="AB49" s="951" t="s">
        <v>211</v>
      </c>
      <c r="AC49" s="954" t="s">
        <v>961</v>
      </c>
      <c r="AD49" s="954"/>
      <c r="AE49" s="1229">
        <v>49</v>
      </c>
      <c r="AF49" s="1229">
        <v>43</v>
      </c>
      <c r="AG49" s="1229">
        <f t="shared" ref="AG49" si="9">AE49+AF49</f>
        <v>92</v>
      </c>
      <c r="AH49" s="35"/>
      <c r="AI49" s="35"/>
    </row>
    <row r="50" spans="1:35" s="8" customFormat="1" ht="21" customHeight="1">
      <c r="A50" s="1365"/>
      <c r="B50" s="1226"/>
      <c r="C50" s="1226"/>
      <c r="D50" s="1225"/>
      <c r="E50" s="1226"/>
      <c r="F50" s="1226"/>
      <c r="G50" s="1226"/>
      <c r="H50" s="1370"/>
      <c r="I50" s="1226"/>
      <c r="J50" s="1226"/>
      <c r="K50" s="1226"/>
      <c r="L50" s="1226"/>
      <c r="M50" s="1226"/>
      <c r="N50" s="1226"/>
      <c r="O50" s="1226"/>
      <c r="P50" s="1226"/>
      <c r="Q50" s="1226"/>
      <c r="R50" s="1226"/>
      <c r="S50" s="1226"/>
      <c r="T50" s="1226"/>
      <c r="U50" s="1226"/>
      <c r="V50" s="1226"/>
      <c r="Y50" s="1107"/>
      <c r="Z50" s="1107"/>
      <c r="AA50" s="1107"/>
      <c r="AB50" s="1107"/>
      <c r="AC50" s="1107"/>
      <c r="AD50" s="10"/>
      <c r="AE50" s="10"/>
      <c r="AF50" s="10"/>
      <c r="AG50" s="10"/>
      <c r="AH50" s="10"/>
      <c r="AI50" s="10"/>
    </row>
    <row r="51" spans="1:35" s="8" customFormat="1" ht="21" customHeight="1">
      <c r="A51" s="1365"/>
      <c r="B51" s="1367"/>
      <c r="C51" s="1367"/>
      <c r="D51" s="1368"/>
      <c r="E51" s="1372"/>
      <c r="F51" s="1372"/>
      <c r="G51" s="1373"/>
      <c r="H51" s="1370"/>
      <c r="I51" s="1374"/>
      <c r="J51" s="1226"/>
      <c r="K51" s="1374"/>
      <c r="L51" s="1374"/>
      <c r="M51" s="1226"/>
      <c r="N51" s="1226"/>
      <c r="O51" s="1226"/>
      <c r="P51" s="1226"/>
      <c r="Q51" s="1226"/>
      <c r="R51" s="1226"/>
      <c r="S51" s="1226"/>
      <c r="T51" s="1226"/>
      <c r="U51" s="1226"/>
      <c r="V51" s="1226"/>
      <c r="Y51" s="950" t="s">
        <v>720</v>
      </c>
      <c r="Z51" s="947">
        <v>5</v>
      </c>
      <c r="AA51" s="950"/>
      <c r="AB51" s="950" t="s">
        <v>311</v>
      </c>
      <c r="AC51" s="1493" t="s">
        <v>964</v>
      </c>
      <c r="AD51" s="711"/>
      <c r="AE51" s="10"/>
      <c r="AF51" s="10"/>
      <c r="AG51" s="10"/>
      <c r="AH51" s="10"/>
      <c r="AI51" s="10"/>
    </row>
    <row r="52" spans="1:35" s="8" customFormat="1" ht="21" customHeight="1">
      <c r="A52" s="10"/>
      <c r="B52" s="12"/>
      <c r="C52" s="17"/>
      <c r="D52" s="17"/>
      <c r="G52" s="10"/>
      <c r="H52" s="10"/>
      <c r="I52" s="172"/>
      <c r="J52" s="3"/>
      <c r="K52" s="3"/>
      <c r="L52" s="3"/>
      <c r="Q52" s="10"/>
      <c r="Y52" s="950" t="s">
        <v>726</v>
      </c>
      <c r="Z52" s="956"/>
      <c r="AA52" s="950" t="s">
        <v>722</v>
      </c>
      <c r="AB52" s="950" t="s">
        <v>311</v>
      </c>
      <c r="AC52" s="1496" t="s">
        <v>536</v>
      </c>
      <c r="AD52" s="714"/>
      <c r="AE52" s="10"/>
      <c r="AF52" s="10"/>
      <c r="AG52" s="10"/>
      <c r="AH52" s="10"/>
      <c r="AI52" s="10"/>
    </row>
    <row r="53" spans="1:35" s="8" customFormat="1" ht="21" hidden="1" customHeight="1">
      <c r="A53" s="10"/>
      <c r="B53" s="10"/>
      <c r="C53" s="17"/>
      <c r="D53" s="17"/>
      <c r="E53" s="10"/>
      <c r="F53" s="10"/>
      <c r="G53" s="10"/>
      <c r="H53" s="10"/>
      <c r="K53" s="3"/>
      <c r="L53" s="3"/>
      <c r="Q53" s="10"/>
      <c r="Y53" s="10"/>
      <c r="Z53" s="10"/>
      <c r="AA53" s="10"/>
      <c r="AB53" s="10"/>
      <c r="AC53" s="690"/>
      <c r="AD53" s="690"/>
      <c r="AE53" s="10"/>
      <c r="AF53" s="10"/>
      <c r="AG53" s="10"/>
      <c r="AH53" s="10"/>
      <c r="AI53" s="10"/>
    </row>
    <row r="54" spans="1:35" s="8" customFormat="1" ht="21" hidden="1" customHeight="1">
      <c r="A54" s="10"/>
      <c r="B54" s="12"/>
      <c r="C54" s="17"/>
      <c r="D54" s="17"/>
      <c r="E54" s="10"/>
      <c r="F54" s="10"/>
      <c r="G54" s="10"/>
      <c r="H54" s="10"/>
      <c r="I54" s="171"/>
      <c r="J54" s="3"/>
      <c r="K54" s="7"/>
      <c r="L54" s="3"/>
      <c r="Q54" s="10"/>
      <c r="Y54" s="10"/>
      <c r="Z54" s="10"/>
      <c r="AA54" s="10"/>
      <c r="AB54" s="10"/>
      <c r="AC54" s="690"/>
      <c r="AD54" s="10"/>
      <c r="AE54" s="10"/>
      <c r="AF54" s="10"/>
      <c r="AG54" s="10"/>
      <c r="AH54" s="10"/>
      <c r="AI54" s="10"/>
    </row>
    <row r="55" spans="1:35" s="8" customFormat="1" ht="21" hidden="1" customHeight="1">
      <c r="A55" s="10"/>
      <c r="B55" s="10"/>
      <c r="C55" s="17"/>
      <c r="D55" s="17"/>
      <c r="E55" s="10"/>
      <c r="F55" s="10"/>
      <c r="G55" s="10"/>
      <c r="H55" s="10"/>
      <c r="K55" s="3"/>
      <c r="L55" s="3"/>
      <c r="P55" s="219" t="s">
        <v>258</v>
      </c>
      <c r="Q55" s="220" t="s">
        <v>258</v>
      </c>
      <c r="R55" s="220" t="s">
        <v>258</v>
      </c>
      <c r="Y55" s="10"/>
      <c r="Z55" s="10"/>
      <c r="AA55" s="10"/>
      <c r="AB55" s="10"/>
      <c r="AC55" s="690"/>
      <c r="AD55" s="10"/>
      <c r="AE55" s="10"/>
      <c r="AF55" s="10"/>
      <c r="AG55" s="10"/>
      <c r="AH55" s="10"/>
      <c r="AI55" s="10"/>
    </row>
    <row r="56" spans="1:35" s="8" customFormat="1" ht="21" hidden="1" customHeight="1">
      <c r="A56" s="10"/>
      <c r="B56" s="10"/>
      <c r="C56" s="17"/>
      <c r="D56" s="17"/>
      <c r="E56" s="10"/>
      <c r="F56" s="10"/>
      <c r="G56" s="10"/>
      <c r="H56" s="10"/>
      <c r="I56" s="3"/>
      <c r="J56" s="3"/>
      <c r="K56" s="3"/>
      <c r="L56" s="3"/>
      <c r="P56" s="8" t="s">
        <v>184</v>
      </c>
      <c r="Q56" s="8" t="s">
        <v>122</v>
      </c>
      <c r="R56" s="8" t="s">
        <v>121</v>
      </c>
      <c r="S56" s="8" t="s">
        <v>100</v>
      </c>
      <c r="Y56" s="10"/>
      <c r="Z56" s="10"/>
      <c r="AA56" s="10"/>
      <c r="AB56" s="10"/>
      <c r="AC56" s="10"/>
      <c r="AD56" s="10"/>
      <c r="AE56" s="10"/>
      <c r="AF56" s="10"/>
      <c r="AG56" s="10"/>
      <c r="AH56" s="10"/>
      <c r="AI56" s="10"/>
    </row>
    <row r="57" spans="1:35" s="8" customFormat="1" ht="21" hidden="1" customHeight="1">
      <c r="A57" s="10"/>
      <c r="B57" s="10"/>
      <c r="C57" s="17"/>
      <c r="D57" s="17"/>
      <c r="E57" s="10"/>
      <c r="F57" s="10"/>
      <c r="G57" s="10"/>
      <c r="H57" s="10"/>
      <c r="K57" s="3"/>
      <c r="L57" s="3"/>
      <c r="P57" s="8" t="s">
        <v>259</v>
      </c>
      <c r="Q57" s="8" t="s">
        <v>123</v>
      </c>
      <c r="R57" s="8" t="s">
        <v>120</v>
      </c>
      <c r="S57" s="217" t="s">
        <v>244</v>
      </c>
      <c r="Y57" s="10"/>
      <c r="Z57" s="10"/>
      <c r="AA57" s="10"/>
      <c r="AB57" s="10"/>
      <c r="AC57" s="10"/>
      <c r="AD57" s="10"/>
      <c r="AE57" s="10"/>
      <c r="AF57" s="10"/>
      <c r="AG57" s="10"/>
      <c r="AH57" s="10"/>
      <c r="AI57" s="10"/>
    </row>
    <row r="58" spans="1:35" s="8" customFormat="1" ht="21" hidden="1" customHeight="1">
      <c r="A58" s="10"/>
      <c r="B58" s="10"/>
      <c r="C58" s="17"/>
      <c r="D58" s="17"/>
      <c r="E58" s="10"/>
      <c r="F58" s="10"/>
      <c r="G58" s="10"/>
      <c r="H58" s="10"/>
      <c r="K58" s="3"/>
      <c r="L58" s="3"/>
      <c r="P58" s="8" t="s">
        <v>254</v>
      </c>
      <c r="Q58" s="8" t="s">
        <v>119</v>
      </c>
      <c r="R58" s="216" t="s">
        <v>250</v>
      </c>
      <c r="S58" s="217" t="s">
        <v>245</v>
      </c>
      <c r="Y58" s="10"/>
      <c r="Z58" s="10"/>
      <c r="AA58" s="10"/>
      <c r="AB58" s="10"/>
      <c r="AC58" s="10"/>
      <c r="AD58" s="10"/>
      <c r="AE58" s="10"/>
      <c r="AF58" s="10"/>
      <c r="AG58" s="10"/>
      <c r="AH58" s="10"/>
      <c r="AI58" s="10"/>
    </row>
    <row r="59" spans="1:35" s="8" customFormat="1" ht="21" hidden="1" customHeight="1">
      <c r="A59" s="10"/>
      <c r="B59" s="10"/>
      <c r="C59" s="17"/>
      <c r="D59" s="17"/>
      <c r="E59" s="10"/>
      <c r="F59" s="10"/>
      <c r="G59" s="10"/>
      <c r="H59" s="10"/>
      <c r="L59" s="20"/>
      <c r="M59" s="10"/>
      <c r="N59" s="10"/>
      <c r="P59" s="8" t="s">
        <v>260</v>
      </c>
      <c r="Q59" s="8" t="s">
        <v>117</v>
      </c>
      <c r="R59" s="216" t="s">
        <v>251</v>
      </c>
      <c r="Y59" s="10"/>
      <c r="Z59" s="10"/>
      <c r="AA59" s="10"/>
      <c r="AB59" s="10"/>
      <c r="AC59" s="10"/>
      <c r="AD59" s="10"/>
      <c r="AE59" s="10"/>
      <c r="AF59" s="10"/>
      <c r="AG59" s="10"/>
      <c r="AH59" s="10"/>
      <c r="AI59" s="10"/>
    </row>
    <row r="60" spans="1:35" s="8" customFormat="1" ht="21" hidden="1" customHeight="1">
      <c r="A60" s="10"/>
      <c r="B60" s="10"/>
      <c r="C60" s="17"/>
      <c r="D60" s="17"/>
      <c r="E60" s="10"/>
      <c r="F60" s="10"/>
      <c r="G60" s="10"/>
      <c r="H60" s="10"/>
      <c r="L60" s="20"/>
      <c r="M60" s="10"/>
      <c r="N60" s="10"/>
      <c r="P60" s="8" t="s">
        <v>261</v>
      </c>
      <c r="Q60" s="10"/>
      <c r="R60" s="215" t="s">
        <v>252</v>
      </c>
      <c r="Y60" s="10"/>
      <c r="Z60" s="10"/>
      <c r="AA60" s="10"/>
      <c r="AB60" s="10"/>
      <c r="AC60" s="10"/>
      <c r="AD60" s="10"/>
      <c r="AE60" s="10"/>
      <c r="AF60" s="10"/>
      <c r="AG60" s="10"/>
      <c r="AH60" s="10"/>
      <c r="AI60" s="10"/>
    </row>
    <row r="61" spans="1:35" s="8" customFormat="1" ht="21" hidden="1" customHeight="1">
      <c r="A61" s="10"/>
      <c r="B61" s="10"/>
      <c r="C61" s="17"/>
      <c r="D61" s="17"/>
      <c r="E61" s="10"/>
      <c r="F61" s="10"/>
      <c r="G61" s="10"/>
      <c r="H61" s="10"/>
      <c r="L61" s="20"/>
      <c r="M61" s="10"/>
      <c r="N61" s="10"/>
      <c r="P61" s="8" t="s">
        <v>255</v>
      </c>
      <c r="Q61" s="10"/>
      <c r="R61" s="215" t="s">
        <v>253</v>
      </c>
      <c r="Y61" s="10"/>
      <c r="Z61" s="10"/>
      <c r="AA61" s="10"/>
      <c r="AB61" s="10"/>
      <c r="AC61" s="10"/>
      <c r="AD61" s="10"/>
      <c r="AE61" s="10"/>
      <c r="AF61" s="10"/>
      <c r="AG61" s="10"/>
      <c r="AH61" s="10"/>
      <c r="AI61" s="10"/>
    </row>
    <row r="62" spans="1:35" s="8" customFormat="1" ht="21" hidden="1" customHeight="1">
      <c r="A62" s="10"/>
      <c r="B62" s="10"/>
      <c r="C62" s="17"/>
      <c r="D62" s="17"/>
      <c r="E62" s="10"/>
      <c r="F62" s="10"/>
      <c r="G62" s="10"/>
      <c r="H62" s="10"/>
      <c r="I62" s="3"/>
      <c r="J62" s="3"/>
      <c r="K62" s="3"/>
      <c r="L62" s="3"/>
      <c r="P62" s="8" t="s">
        <v>262</v>
      </c>
      <c r="Q62" s="10"/>
      <c r="Y62" s="10"/>
      <c r="Z62" s="10"/>
      <c r="AA62" s="10"/>
      <c r="AB62" s="10"/>
      <c r="AC62" s="10"/>
      <c r="AD62" s="10"/>
      <c r="AE62" s="10"/>
      <c r="AF62" s="10"/>
      <c r="AG62" s="10"/>
      <c r="AH62" s="10"/>
      <c r="AI62" s="10"/>
    </row>
    <row r="63" spans="1:35" s="8" customFormat="1" ht="21" hidden="1" customHeight="1">
      <c r="A63" s="10"/>
      <c r="B63" s="10"/>
      <c r="C63" s="17"/>
      <c r="D63" s="17"/>
      <c r="E63" s="10"/>
      <c r="F63" s="10"/>
      <c r="G63" s="10"/>
      <c r="H63" s="10"/>
      <c r="K63" s="3"/>
      <c r="L63" s="3"/>
      <c r="P63" s="8" t="s">
        <v>248</v>
      </c>
      <c r="Q63" s="10"/>
      <c r="S63" s="217"/>
      <c r="Y63" s="10"/>
      <c r="Z63" s="10"/>
      <c r="AA63" s="10"/>
      <c r="AB63" s="10"/>
      <c r="AC63" s="10"/>
      <c r="AD63" s="10"/>
      <c r="AE63" s="10"/>
      <c r="AF63" s="10"/>
      <c r="AG63" s="10"/>
      <c r="AH63" s="10"/>
      <c r="AI63" s="10"/>
    </row>
    <row r="64" spans="1:35" s="8" customFormat="1" ht="21" hidden="1" customHeight="1">
      <c r="A64" s="10"/>
      <c r="B64" s="10"/>
      <c r="C64" s="17"/>
      <c r="D64" s="17"/>
      <c r="E64" s="10"/>
      <c r="F64" s="10"/>
      <c r="G64" s="10"/>
      <c r="H64" s="10"/>
      <c r="K64" s="3"/>
      <c r="L64" s="3"/>
      <c r="P64" s="8" t="s">
        <v>263</v>
      </c>
      <c r="Q64" s="10"/>
      <c r="R64" s="216"/>
      <c r="S64" s="217"/>
      <c r="Y64" s="10"/>
      <c r="Z64" s="10"/>
      <c r="AA64" s="10"/>
      <c r="AB64" s="10"/>
      <c r="AC64" s="10"/>
      <c r="AD64" s="10"/>
      <c r="AE64" s="10"/>
      <c r="AF64" s="10"/>
      <c r="AG64" s="10"/>
      <c r="AH64" s="10"/>
      <c r="AI64" s="10"/>
    </row>
    <row r="65" spans="1:35" s="8" customFormat="1" ht="21" hidden="1" customHeight="1">
      <c r="A65" s="10"/>
      <c r="B65" s="10"/>
      <c r="C65" s="17"/>
      <c r="D65" s="17"/>
      <c r="E65" s="10"/>
      <c r="F65" s="10"/>
      <c r="G65" s="10"/>
      <c r="H65" s="10"/>
      <c r="L65" s="20"/>
      <c r="M65" s="10"/>
      <c r="N65" s="10"/>
      <c r="P65" s="8" t="s">
        <v>264</v>
      </c>
      <c r="Q65" s="10"/>
      <c r="R65" s="216"/>
      <c r="Y65" s="10"/>
      <c r="Z65" s="10"/>
      <c r="AA65" s="10"/>
      <c r="AB65" s="10"/>
      <c r="AC65" s="10"/>
      <c r="AD65" s="10"/>
      <c r="AE65" s="10"/>
      <c r="AF65" s="10"/>
      <c r="AG65" s="10"/>
      <c r="AH65" s="10"/>
      <c r="AI65" s="10"/>
    </row>
    <row r="66" spans="1:35" s="8" customFormat="1" ht="21" hidden="1" customHeight="1">
      <c r="A66" s="10"/>
      <c r="B66" s="10"/>
      <c r="C66" s="17"/>
      <c r="D66" s="17"/>
      <c r="E66" s="10"/>
      <c r="F66" s="10"/>
      <c r="G66" s="10"/>
      <c r="H66" s="10"/>
      <c r="L66" s="20"/>
      <c r="M66" s="10"/>
      <c r="N66" s="10"/>
      <c r="P66" s="8" t="s">
        <v>265</v>
      </c>
      <c r="Q66" s="10"/>
      <c r="R66" s="215"/>
      <c r="Y66" s="10"/>
      <c r="Z66" s="10"/>
      <c r="AA66" s="10"/>
      <c r="AB66" s="10"/>
      <c r="AC66" s="10"/>
      <c r="AD66" s="10"/>
      <c r="AE66" s="10"/>
      <c r="AF66" s="10"/>
      <c r="AG66" s="10"/>
      <c r="AH66" s="10"/>
      <c r="AI66" s="10"/>
    </row>
    <row r="67" spans="1:35" s="8" customFormat="1" ht="21" hidden="1" customHeight="1">
      <c r="A67" s="10"/>
      <c r="B67" s="10"/>
      <c r="C67" s="17"/>
      <c r="D67" s="17"/>
      <c r="E67" s="10"/>
      <c r="F67" s="10"/>
      <c r="G67" s="10"/>
      <c r="H67" s="10"/>
      <c r="L67" s="20"/>
      <c r="M67" s="10"/>
      <c r="N67" s="10"/>
      <c r="P67" s="8" t="s">
        <v>256</v>
      </c>
      <c r="Q67" s="10"/>
      <c r="R67" s="215"/>
      <c r="Y67" s="10"/>
      <c r="Z67" s="10"/>
      <c r="AA67" s="10"/>
      <c r="AB67" s="10"/>
      <c r="AC67" s="10"/>
      <c r="AD67" s="10"/>
      <c r="AE67" s="10"/>
      <c r="AF67" s="10"/>
      <c r="AG67" s="10"/>
      <c r="AH67" s="10"/>
      <c r="AI67" s="10"/>
    </row>
    <row r="68" spans="1:35" s="8" customFormat="1" ht="21" hidden="1" customHeight="1">
      <c r="A68" s="10"/>
      <c r="B68" s="10"/>
      <c r="C68" s="17"/>
      <c r="D68" s="17"/>
      <c r="E68" s="10"/>
      <c r="F68" s="10"/>
      <c r="G68" s="10"/>
      <c r="H68" s="10"/>
      <c r="I68" s="3"/>
      <c r="J68" s="3"/>
      <c r="K68" s="3"/>
      <c r="L68" s="3"/>
      <c r="P68" s="8" t="s">
        <v>266</v>
      </c>
      <c r="Q68" s="10"/>
      <c r="Y68" s="10"/>
      <c r="Z68" s="10"/>
      <c r="AA68" s="10"/>
      <c r="AB68" s="10"/>
      <c r="AC68" s="10"/>
      <c r="AD68" s="10"/>
      <c r="AE68" s="10"/>
      <c r="AF68" s="10"/>
      <c r="AG68" s="10"/>
      <c r="AH68" s="10"/>
      <c r="AI68" s="10"/>
    </row>
    <row r="69" spans="1:35" s="8" customFormat="1" ht="21" hidden="1" customHeight="1">
      <c r="A69" s="10"/>
      <c r="B69" s="10"/>
      <c r="C69" s="17"/>
      <c r="D69" s="17"/>
      <c r="E69" s="10"/>
      <c r="F69" s="10"/>
      <c r="G69" s="10"/>
      <c r="H69" s="10"/>
      <c r="K69" s="3"/>
      <c r="L69" s="3"/>
      <c r="P69" s="8" t="s">
        <v>257</v>
      </c>
      <c r="Q69" s="10"/>
      <c r="S69" s="217"/>
      <c r="Y69" s="10"/>
      <c r="Z69" s="10"/>
      <c r="AA69" s="10"/>
      <c r="AB69" s="10"/>
      <c r="AC69" s="10"/>
      <c r="AD69" s="10"/>
      <c r="AE69" s="10"/>
      <c r="AF69" s="10"/>
      <c r="AG69" s="10"/>
      <c r="AH69" s="10"/>
      <c r="AI69" s="10"/>
    </row>
    <row r="70" spans="1:35" s="8" customFormat="1" ht="21" hidden="1" customHeight="1">
      <c r="A70" s="10"/>
      <c r="B70" s="10"/>
      <c r="C70" s="17"/>
      <c r="D70" s="17"/>
      <c r="E70" s="10"/>
      <c r="F70" s="10"/>
      <c r="G70" s="10"/>
      <c r="H70" s="10"/>
      <c r="K70" s="3"/>
      <c r="L70" s="3"/>
      <c r="P70" s="8" t="s">
        <v>267</v>
      </c>
      <c r="Q70" s="10"/>
      <c r="R70" s="216"/>
      <c r="S70" s="217"/>
      <c r="Y70" s="10"/>
      <c r="Z70" s="10"/>
      <c r="AA70" s="10"/>
      <c r="AB70" s="10"/>
      <c r="AC70" s="10"/>
      <c r="AD70" s="10"/>
      <c r="AE70" s="10"/>
      <c r="AF70" s="10"/>
      <c r="AG70" s="10"/>
      <c r="AH70" s="10"/>
      <c r="AI70" s="10"/>
    </row>
    <row r="71" spans="1:35" s="8" customFormat="1" ht="21" hidden="1" customHeight="1">
      <c r="A71" s="10"/>
      <c r="B71" s="10"/>
      <c r="C71" s="17"/>
      <c r="D71" s="17"/>
      <c r="E71" s="10"/>
      <c r="F71" s="10"/>
      <c r="G71" s="10"/>
      <c r="H71" s="10"/>
      <c r="L71" s="20"/>
      <c r="M71" s="10"/>
      <c r="N71" s="10"/>
      <c r="P71" s="8" t="s">
        <v>268</v>
      </c>
      <c r="Q71" s="10"/>
      <c r="R71" s="216"/>
      <c r="Y71" s="10"/>
      <c r="Z71" s="10"/>
      <c r="AA71" s="10"/>
      <c r="AB71" s="10"/>
      <c r="AC71" s="10"/>
      <c r="AD71" s="10"/>
      <c r="AE71" s="10"/>
      <c r="AF71" s="10"/>
      <c r="AG71" s="10"/>
      <c r="AH71" s="10"/>
      <c r="AI71" s="10"/>
    </row>
    <row r="72" spans="1:35" s="8" customFormat="1" ht="21" hidden="1" customHeight="1">
      <c r="A72" s="10"/>
      <c r="B72" s="10"/>
      <c r="C72" s="17"/>
      <c r="D72" s="17"/>
      <c r="E72" s="10"/>
      <c r="F72" s="10"/>
      <c r="G72" s="10"/>
      <c r="H72" s="10"/>
      <c r="L72" s="20"/>
      <c r="M72" s="10"/>
      <c r="N72" s="10"/>
      <c r="P72" s="8" t="s">
        <v>249</v>
      </c>
      <c r="Q72" s="10"/>
      <c r="R72" s="215"/>
      <c r="Y72" s="10"/>
      <c r="Z72" s="10"/>
      <c r="AA72" s="10"/>
      <c r="AB72" s="10"/>
      <c r="AC72" s="10"/>
      <c r="AD72" s="10"/>
      <c r="AE72" s="10"/>
      <c r="AF72" s="10"/>
      <c r="AG72" s="10"/>
      <c r="AH72" s="10"/>
      <c r="AI72" s="10"/>
    </row>
    <row r="73" spans="1:35" s="8" customFormat="1" ht="21" hidden="1" customHeight="1">
      <c r="A73" s="10"/>
      <c r="B73" s="10"/>
      <c r="C73" s="17"/>
      <c r="D73" s="17"/>
      <c r="E73" s="10"/>
      <c r="F73" s="10"/>
      <c r="G73" s="10"/>
      <c r="H73" s="10"/>
      <c r="L73" s="20"/>
      <c r="M73" s="10"/>
      <c r="N73" s="10"/>
      <c r="P73" s="8" t="s">
        <v>269</v>
      </c>
      <c r="Q73" s="10"/>
      <c r="R73" s="215"/>
      <c r="Y73" s="10"/>
      <c r="Z73" s="10"/>
      <c r="AA73" s="10"/>
      <c r="AB73" s="10"/>
      <c r="AC73" s="10"/>
      <c r="AD73" s="10"/>
      <c r="AE73" s="10"/>
      <c r="AF73" s="10"/>
      <c r="AG73" s="10"/>
      <c r="AH73" s="10"/>
      <c r="AI73" s="10"/>
    </row>
    <row r="74" spans="1:35" s="8" customFormat="1" hidden="1">
      <c r="A74" s="10"/>
      <c r="B74" s="10"/>
      <c r="C74" s="17"/>
      <c r="D74" s="17"/>
      <c r="E74" s="10"/>
      <c r="F74" s="10"/>
      <c r="G74" s="10"/>
      <c r="H74" s="10"/>
      <c r="L74" s="20"/>
      <c r="M74" s="10"/>
      <c r="N74" s="10"/>
      <c r="Q74" s="10"/>
      <c r="R74" s="9"/>
      <c r="Y74" s="10"/>
      <c r="Z74" s="10"/>
      <c r="AA74" s="10"/>
      <c r="AB74" s="10"/>
      <c r="AC74" s="10"/>
      <c r="AD74" s="10"/>
      <c r="AE74" s="10"/>
      <c r="AF74" s="10"/>
      <c r="AG74" s="10"/>
      <c r="AH74" s="10"/>
      <c r="AI74" s="10"/>
    </row>
    <row r="75" spans="1:35" s="8" customFormat="1" ht="20.5" customHeight="1">
      <c r="A75" s="10"/>
      <c r="H75" s="10"/>
      <c r="Y75" s="10"/>
      <c r="Z75" s="10"/>
      <c r="AA75" s="10"/>
      <c r="AB75" s="10"/>
      <c r="AC75" s="10"/>
      <c r="AD75" s="10"/>
      <c r="AE75" s="10"/>
      <c r="AF75" s="10"/>
      <c r="AG75" s="10"/>
      <c r="AH75" s="10"/>
      <c r="AI75" s="10"/>
    </row>
    <row r="76" spans="1:35" s="8" customFormat="1" ht="20.5" customHeight="1">
      <c r="A76" s="180">
        <v>1</v>
      </c>
      <c r="B76" s="181" t="s">
        <v>230</v>
      </c>
      <c r="C76" s="1084">
        <v>1</v>
      </c>
      <c r="D76" s="1354" t="str">
        <f>E76&amp;" "&amp;F76</f>
        <v>Hiruma Masato</v>
      </c>
      <c r="E76" s="1287" t="s">
        <v>940</v>
      </c>
      <c r="F76" s="1284" t="s">
        <v>941</v>
      </c>
      <c r="G76" s="1207" t="s">
        <v>942</v>
      </c>
      <c r="H76" s="1039" t="str">
        <f>VLOOKUP(D76,'2023年間集計'!$B$4:$D$86,3,FALSE)</f>
        <v>比留間 雅人</v>
      </c>
      <c r="I76" s="1135" t="s">
        <v>60</v>
      </c>
      <c r="J76" s="1090" t="s">
        <v>159</v>
      </c>
      <c r="K76" s="1093">
        <v>49</v>
      </c>
      <c r="L76" s="1093">
        <v>43</v>
      </c>
      <c r="M76" s="1093">
        <f t="shared" ref="M76:M80" si="10">K76+L76</f>
        <v>92</v>
      </c>
      <c r="N76" s="1225"/>
      <c r="O76" s="1226"/>
      <c r="P76" s="1226">
        <v>17</v>
      </c>
      <c r="Q76" s="223"/>
      <c r="R76" s="223">
        <v>17</v>
      </c>
      <c r="S76" s="1376" t="s">
        <v>960</v>
      </c>
      <c r="T76" s="176" t="str">
        <f>IFERROR(VLOOKUP(H76,'2023年間集計'!$D$4:$BM$63,45,FALSE),"0")</f>
        <v>0</v>
      </c>
      <c r="U76" s="186"/>
      <c r="V76" s="176">
        <f t="shared" ref="V76:V80" si="11">U76+T76</f>
        <v>0</v>
      </c>
      <c r="Y76" s="10"/>
      <c r="Z76" s="10"/>
      <c r="AA76" s="10"/>
      <c r="AB76" s="10"/>
      <c r="AC76" s="10"/>
      <c r="AD76" s="10"/>
      <c r="AE76" s="10"/>
      <c r="AF76" s="10"/>
      <c r="AG76" s="10"/>
      <c r="AH76" s="10"/>
      <c r="AI76" s="10"/>
    </row>
    <row r="77" spans="1:35" s="8" customFormat="1" ht="20.5" customHeight="1">
      <c r="A77" s="180">
        <f>A76+1</f>
        <v>2</v>
      </c>
      <c r="B77" s="181" t="s">
        <v>230</v>
      </c>
      <c r="C77" s="1084">
        <v>4</v>
      </c>
      <c r="D77" s="1354" t="str">
        <f>E77&amp;" "&amp;F77</f>
        <v>Takahashi Noriko</v>
      </c>
      <c r="E77" s="1363" t="s">
        <v>946</v>
      </c>
      <c r="F77" s="1363" t="s">
        <v>947</v>
      </c>
      <c r="G77" s="1302" t="s">
        <v>339</v>
      </c>
      <c r="H77" s="1039" t="str">
        <f>VLOOKUP(D77,'2023年間集計'!$B$4:$D$86,3,FALSE)</f>
        <v>高橋 紀子</v>
      </c>
      <c r="I77" s="1089" t="s">
        <v>63</v>
      </c>
      <c r="J77" s="1090" t="s">
        <v>159</v>
      </c>
      <c r="K77" s="1092">
        <v>65</v>
      </c>
      <c r="L77" s="1092">
        <v>60</v>
      </c>
      <c r="M77" s="1093">
        <f t="shared" si="10"/>
        <v>125</v>
      </c>
      <c r="N77" s="1225"/>
      <c r="O77" s="1226"/>
      <c r="P77" s="1226"/>
      <c r="Q77" s="223">
        <v>12</v>
      </c>
      <c r="R77" s="223" t="s">
        <v>967</v>
      </c>
      <c r="S77" s="223"/>
      <c r="T77" s="176" t="str">
        <f>IFERROR(VLOOKUP(H77,'2023年間集計'!$D$4:$BM$63,45,FALSE),"0")</f>
        <v>0</v>
      </c>
      <c r="U77" s="186"/>
      <c r="V77" s="176">
        <f t="shared" si="11"/>
        <v>0</v>
      </c>
      <c r="Y77" s="10"/>
      <c r="Z77" s="10"/>
      <c r="AA77" s="10"/>
      <c r="AB77" s="10"/>
      <c r="AC77" s="10"/>
      <c r="AD77" s="10"/>
      <c r="AE77" s="10"/>
      <c r="AF77" s="10"/>
      <c r="AG77" s="10"/>
      <c r="AH77" s="10"/>
      <c r="AI77" s="10"/>
    </row>
    <row r="78" spans="1:35" s="8" customFormat="1" ht="20.5" customHeight="1">
      <c r="A78" s="180">
        <f t="shared" ref="A78" si="12">A77+1</f>
        <v>3</v>
      </c>
      <c r="B78" s="181" t="s">
        <v>230</v>
      </c>
      <c r="C78" s="1084">
        <v>5</v>
      </c>
      <c r="D78" s="1354" t="str">
        <f>E78&amp;" "&amp;F78</f>
        <v>Endo Makoto</v>
      </c>
      <c r="E78" s="1287" t="s">
        <v>289</v>
      </c>
      <c r="F78" s="1284" t="s">
        <v>288</v>
      </c>
      <c r="G78" s="1302" t="s">
        <v>948</v>
      </c>
      <c r="H78" s="1039" t="str">
        <f>VLOOKUP(D78,'2023年間集計'!$B$4:$D$83,3,FALSE)</f>
        <v>遠藤 誠</v>
      </c>
      <c r="I78" s="1089" t="s">
        <v>64</v>
      </c>
      <c r="J78" s="1090" t="s">
        <v>159</v>
      </c>
      <c r="K78" s="1092">
        <v>47</v>
      </c>
      <c r="L78" s="1092">
        <v>53</v>
      </c>
      <c r="M78" s="1093">
        <f t="shared" si="10"/>
        <v>100</v>
      </c>
      <c r="N78" s="1225"/>
      <c r="O78" s="1226"/>
      <c r="P78" s="1226"/>
      <c r="Q78" s="223"/>
      <c r="R78" s="223"/>
      <c r="S78" s="223"/>
      <c r="T78" s="176" t="str">
        <f>IFERROR(VLOOKUP(H78,'2023年間集計'!$D$4:$BM$63,45,FALSE),"0")</f>
        <v>0</v>
      </c>
      <c r="U78" s="182"/>
      <c r="V78" s="176">
        <f t="shared" si="11"/>
        <v>0</v>
      </c>
      <c r="Y78" s="10"/>
      <c r="Z78" s="10"/>
      <c r="AA78" s="10"/>
      <c r="AB78" s="10"/>
      <c r="AC78" s="10"/>
      <c r="AD78" s="10"/>
      <c r="AE78" s="10"/>
      <c r="AF78" s="10"/>
      <c r="AG78" s="10"/>
      <c r="AH78" s="10"/>
      <c r="AI78" s="10"/>
    </row>
    <row r="79" spans="1:35" s="8" customFormat="1" ht="20.5" customHeight="1">
      <c r="A79" s="180">
        <v>4</v>
      </c>
      <c r="B79" s="181" t="s">
        <v>230</v>
      </c>
      <c r="C79" s="1084">
        <v>6</v>
      </c>
      <c r="D79" s="1354" t="str">
        <f>E79&amp;" "&amp;F79</f>
        <v>Maehata Harutoshi</v>
      </c>
      <c r="E79" s="1287" t="s">
        <v>144</v>
      </c>
      <c r="F79" s="1287" t="s">
        <v>124</v>
      </c>
      <c r="G79" s="1302" t="s">
        <v>339</v>
      </c>
      <c r="H79" s="1039" t="str">
        <f>VLOOKUP(D79,'2023年間集計'!$B$4:$D$83,3,FALSE)</f>
        <v>前畑 治敏</v>
      </c>
      <c r="I79" s="1135" t="s">
        <v>60</v>
      </c>
      <c r="J79" s="1090" t="s">
        <v>159</v>
      </c>
      <c r="K79" s="1091">
        <v>46</v>
      </c>
      <c r="L79" s="1092">
        <v>50</v>
      </c>
      <c r="M79" s="1093">
        <f t="shared" si="10"/>
        <v>96</v>
      </c>
      <c r="N79" s="1225"/>
      <c r="O79" s="1226"/>
      <c r="P79" s="1226"/>
      <c r="Q79" s="223"/>
      <c r="R79" s="223"/>
      <c r="S79" s="223"/>
      <c r="T79" s="176" t="str">
        <f>IFERROR(VLOOKUP(H79,'2023年間集計'!$D$4:$BM$63,45,FALSE),"0")</f>
        <v>0</v>
      </c>
      <c r="U79" s="182"/>
      <c r="V79" s="176">
        <f t="shared" si="11"/>
        <v>0</v>
      </c>
      <c r="Y79" s="10"/>
      <c r="Z79" s="10"/>
      <c r="AA79" s="10"/>
      <c r="AB79" s="10"/>
      <c r="AC79" s="10"/>
      <c r="AD79" s="10"/>
      <c r="AE79" s="10"/>
      <c r="AF79" s="10"/>
      <c r="AG79" s="10"/>
      <c r="AH79" s="10"/>
      <c r="AI79" s="10"/>
    </row>
    <row r="80" spans="1:35" s="8" customFormat="1" ht="20.5" customHeight="1">
      <c r="A80" s="180">
        <f t="shared" ref="A80" si="13">A79+1</f>
        <v>5</v>
      </c>
      <c r="B80" s="181" t="s">
        <v>230</v>
      </c>
      <c r="C80" s="1084">
        <v>7</v>
      </c>
      <c r="D80" s="1354" t="str">
        <f>E80&amp;" "&amp;F80</f>
        <v>Iwabuchi Hiromitsu</v>
      </c>
      <c r="E80" s="1363" t="s">
        <v>771</v>
      </c>
      <c r="F80" s="1363" t="s">
        <v>772</v>
      </c>
      <c r="G80" s="1299" t="s">
        <v>770</v>
      </c>
      <c r="H80" s="1039" t="str">
        <f>VLOOKUP(D80,'2023年間集計'!$B$4:$D$83,3,FALSE)</f>
        <v>岩渕 裕光</v>
      </c>
      <c r="I80" s="1135" t="s">
        <v>60</v>
      </c>
      <c r="J80" s="1090" t="s">
        <v>159</v>
      </c>
      <c r="K80" s="1091">
        <v>58</v>
      </c>
      <c r="L80" s="1092">
        <v>57</v>
      </c>
      <c r="M80" s="1093">
        <f t="shared" si="10"/>
        <v>115</v>
      </c>
      <c r="N80" s="1225"/>
      <c r="O80" s="1226"/>
      <c r="P80" s="1226"/>
      <c r="Q80" s="223"/>
      <c r="R80" s="223"/>
      <c r="S80" s="223"/>
      <c r="T80" s="176" t="str">
        <f>IFERROR(VLOOKUP(H80,'2023年間集計'!$D$4:$BM$63,45,FALSE),"0")</f>
        <v>0</v>
      </c>
      <c r="U80" s="186"/>
      <c r="V80" s="198">
        <f t="shared" si="11"/>
        <v>0</v>
      </c>
      <c r="Y80" s="10"/>
      <c r="Z80" s="10"/>
      <c r="AA80" s="10"/>
      <c r="AB80" s="10"/>
      <c r="AC80" s="10"/>
      <c r="AD80" s="10"/>
      <c r="AE80" s="10"/>
      <c r="AF80" s="10"/>
      <c r="AG80" s="10"/>
      <c r="AH80" s="10"/>
      <c r="AI80" s="10"/>
    </row>
    <row r="81" spans="1:35" s="8" customFormat="1">
      <c r="A81" s="10"/>
      <c r="B81" s="10"/>
      <c r="C81" s="17"/>
      <c r="D81" s="17"/>
      <c r="E81" s="10"/>
      <c r="F81" s="10"/>
      <c r="G81" s="10"/>
      <c r="H81" s="10"/>
      <c r="L81" s="20"/>
      <c r="M81" s="10"/>
      <c r="N81" s="10"/>
      <c r="Q81" s="10"/>
      <c r="R81" s="9"/>
      <c r="Y81" s="10"/>
      <c r="Z81" s="10"/>
      <c r="AA81" s="10"/>
      <c r="AB81" s="10"/>
      <c r="AC81" s="10"/>
      <c r="AD81" s="10"/>
      <c r="AE81" s="10"/>
      <c r="AF81" s="10"/>
      <c r="AG81" s="10"/>
      <c r="AH81" s="10"/>
      <c r="AI81" s="10"/>
    </row>
    <row r="82" spans="1:35" s="8" customFormat="1">
      <c r="A82" s="10"/>
      <c r="B82" s="10"/>
      <c r="C82" s="17"/>
      <c r="D82" s="17"/>
      <c r="E82" s="10"/>
      <c r="F82" s="10"/>
      <c r="G82" s="10"/>
      <c r="H82" s="10"/>
      <c r="L82" s="20"/>
      <c r="M82" s="10"/>
      <c r="N82" s="10"/>
      <c r="Q82" s="10"/>
      <c r="R82" s="9"/>
      <c r="Y82" s="10"/>
      <c r="Z82" s="10"/>
      <c r="AA82" s="10"/>
      <c r="AB82" s="10"/>
      <c r="AC82" s="10"/>
      <c r="AD82" s="10"/>
      <c r="AE82" s="10"/>
      <c r="AF82" s="10"/>
      <c r="AG82" s="10"/>
      <c r="AH82" s="10"/>
      <c r="AI82" s="10"/>
    </row>
    <row r="83" spans="1:35" s="8" customFormat="1">
      <c r="A83" s="10"/>
      <c r="B83" s="10"/>
      <c r="C83" s="17"/>
      <c r="D83" s="17"/>
      <c r="E83" s="10"/>
      <c r="F83" s="10"/>
      <c r="G83" s="10"/>
      <c r="H83" s="10"/>
      <c r="L83" s="20"/>
      <c r="M83" s="10"/>
      <c r="N83" s="10"/>
      <c r="Q83" s="10"/>
      <c r="R83" s="9"/>
      <c r="Y83" s="10"/>
      <c r="Z83" s="10"/>
      <c r="AA83" s="10"/>
      <c r="AB83" s="10"/>
      <c r="AC83" s="10"/>
      <c r="AD83" s="10"/>
      <c r="AE83" s="10"/>
      <c r="AF83" s="10"/>
      <c r="AG83" s="10"/>
      <c r="AH83" s="10"/>
      <c r="AI83" s="10"/>
    </row>
    <row r="84" spans="1:35" s="8" customFormat="1" hidden="1">
      <c r="A84" s="10"/>
      <c r="B84" s="10">
        <v>1</v>
      </c>
      <c r="C84" s="1377">
        <v>0.63194444444444442</v>
      </c>
      <c r="D84" s="17"/>
      <c r="E84" s="10"/>
      <c r="F84" s="10"/>
      <c r="G84" s="10"/>
      <c r="H84" s="10"/>
      <c r="L84" s="20"/>
      <c r="M84" s="10"/>
      <c r="N84" s="10"/>
      <c r="Q84" s="10"/>
      <c r="R84" s="9"/>
      <c r="Y84" s="10"/>
      <c r="Z84" s="10"/>
      <c r="AA84" s="10"/>
      <c r="AB84" s="10"/>
      <c r="AC84" s="10"/>
      <c r="AD84" s="10"/>
      <c r="AE84" s="10"/>
      <c r="AF84" s="10"/>
      <c r="AG84" s="10"/>
      <c r="AH84" s="10"/>
      <c r="AI84" s="10"/>
    </row>
    <row r="85" spans="1:35" s="8" customFormat="1" hidden="1">
      <c r="A85" s="10"/>
      <c r="B85" s="10">
        <v>2</v>
      </c>
      <c r="C85" s="1377">
        <v>0.63750000000000007</v>
      </c>
      <c r="D85" s="17"/>
      <c r="E85" s="10"/>
      <c r="F85" s="10"/>
      <c r="G85" s="10"/>
      <c r="H85" s="10"/>
      <c r="L85" s="20"/>
      <c r="M85" s="10"/>
      <c r="N85" s="10"/>
      <c r="Q85" s="10"/>
      <c r="R85" s="9"/>
      <c r="Y85" s="10"/>
      <c r="Z85" s="10"/>
      <c r="AA85" s="10"/>
      <c r="AB85" s="10"/>
      <c r="AC85" s="10"/>
      <c r="AD85" s="10"/>
      <c r="AE85" s="10"/>
      <c r="AF85" s="10"/>
      <c r="AG85" s="10"/>
      <c r="AH85" s="10"/>
      <c r="AI85" s="10"/>
    </row>
    <row r="86" spans="1:35" s="8" customFormat="1" hidden="1">
      <c r="A86" s="10"/>
      <c r="B86" s="10">
        <v>3</v>
      </c>
      <c r="C86" s="1377">
        <v>0.64444444444444449</v>
      </c>
      <c r="D86" s="17"/>
      <c r="E86" s="10"/>
      <c r="F86" s="10"/>
      <c r="G86" s="10"/>
      <c r="H86" s="10"/>
      <c r="L86" s="20"/>
      <c r="M86" s="10"/>
      <c r="N86" s="10"/>
      <c r="Q86" s="10"/>
      <c r="R86" s="9"/>
      <c r="Y86" s="10"/>
      <c r="Z86" s="10"/>
      <c r="AA86" s="10"/>
      <c r="AB86" s="10"/>
      <c r="AC86" s="10"/>
      <c r="AD86" s="10"/>
      <c r="AE86" s="10"/>
      <c r="AF86" s="10"/>
      <c r="AG86" s="10"/>
      <c r="AH86" s="10"/>
      <c r="AI86" s="10"/>
    </row>
    <row r="87" spans="1:35" s="8" customFormat="1" hidden="1">
      <c r="A87" s="10"/>
      <c r="B87" s="10">
        <v>4</v>
      </c>
      <c r="C87" s="1377">
        <v>0.65625</v>
      </c>
      <c r="D87" s="17"/>
      <c r="E87" s="10"/>
      <c r="F87" s="10"/>
      <c r="G87" s="10"/>
      <c r="H87" s="10"/>
      <c r="L87" s="20"/>
      <c r="M87" s="10"/>
      <c r="N87" s="10"/>
      <c r="Q87" s="10"/>
      <c r="R87" s="9"/>
      <c r="Y87" s="10"/>
      <c r="Z87" s="10"/>
      <c r="AA87" s="10"/>
      <c r="AB87" s="10"/>
      <c r="AC87" s="10"/>
      <c r="AD87" s="10"/>
      <c r="AE87" s="10"/>
      <c r="AF87" s="10"/>
      <c r="AG87" s="10"/>
      <c r="AH87" s="10"/>
      <c r="AI87" s="10"/>
    </row>
    <row r="88" spans="1:35" s="8" customFormat="1" hidden="1">
      <c r="A88" s="10"/>
      <c r="B88" s="10">
        <v>5</v>
      </c>
      <c r="C88" s="1377">
        <v>0.67013888888888884</v>
      </c>
      <c r="D88" s="17"/>
      <c r="E88" s="10"/>
      <c r="F88" s="10"/>
      <c r="G88" s="10"/>
      <c r="H88" s="10"/>
      <c r="L88" s="20"/>
      <c r="M88" s="10"/>
      <c r="N88" s="10"/>
      <c r="Q88" s="10"/>
      <c r="R88" s="9"/>
      <c r="Y88" s="10"/>
      <c r="Z88" s="10"/>
      <c r="AA88" s="10"/>
      <c r="AB88" s="10"/>
      <c r="AC88" s="10"/>
      <c r="AD88" s="10"/>
      <c r="AE88" s="10"/>
      <c r="AF88" s="10"/>
      <c r="AG88" s="10"/>
      <c r="AH88" s="10"/>
      <c r="AI88" s="10"/>
    </row>
    <row r="89" spans="1:35" s="8" customFormat="1" hidden="1">
      <c r="A89" s="10"/>
      <c r="B89" s="10">
        <v>6</v>
      </c>
      <c r="C89" s="1377">
        <v>0.6875</v>
      </c>
      <c r="D89" s="17"/>
      <c r="E89" s="10"/>
      <c r="F89" s="10"/>
      <c r="G89" s="10"/>
      <c r="H89" s="10"/>
      <c r="L89" s="20"/>
      <c r="M89" s="10"/>
      <c r="N89" s="10"/>
      <c r="Q89" s="10"/>
      <c r="R89" s="9"/>
      <c r="Y89" s="10"/>
      <c r="Z89" s="10"/>
      <c r="AA89" s="10"/>
      <c r="AB89" s="10"/>
      <c r="AC89" s="10"/>
      <c r="AD89" s="10"/>
      <c r="AE89" s="10"/>
      <c r="AF89" s="10"/>
      <c r="AG89" s="10"/>
      <c r="AH89" s="10"/>
      <c r="AI89" s="10"/>
    </row>
    <row r="90" spans="1:35" s="8" customFormat="1" hidden="1">
      <c r="A90" s="10"/>
      <c r="B90" s="10">
        <v>7</v>
      </c>
      <c r="C90" s="1377">
        <v>0.69444444444444453</v>
      </c>
      <c r="D90" s="17"/>
      <c r="E90" s="10"/>
      <c r="F90" s="10"/>
      <c r="G90" s="10"/>
      <c r="H90" s="10"/>
      <c r="L90" s="20"/>
      <c r="M90" s="10"/>
      <c r="N90" s="10"/>
      <c r="Q90" s="10"/>
      <c r="R90" s="9"/>
      <c r="Y90" s="10"/>
      <c r="Z90" s="10"/>
      <c r="AA90" s="10"/>
      <c r="AB90" s="10"/>
      <c r="AC90" s="10"/>
      <c r="AD90" s="10"/>
      <c r="AE90" s="10"/>
      <c r="AF90" s="10"/>
      <c r="AG90" s="10"/>
      <c r="AH90" s="10"/>
      <c r="AI90" s="10"/>
    </row>
    <row r="91" spans="1:35" s="8" customFormat="1" hidden="1">
      <c r="A91" s="10"/>
      <c r="B91" s="10">
        <v>8</v>
      </c>
      <c r="C91" s="1494" t="s">
        <v>965</v>
      </c>
      <c r="D91" s="17"/>
      <c r="E91" s="10"/>
      <c r="F91" s="10"/>
      <c r="G91" s="10"/>
      <c r="H91" s="10"/>
      <c r="L91" s="20"/>
      <c r="M91" s="10"/>
      <c r="N91" s="10"/>
      <c r="Q91" s="10"/>
      <c r="R91" s="9"/>
      <c r="Y91" s="10"/>
      <c r="Z91" s="10"/>
      <c r="AA91" s="10"/>
      <c r="AB91" s="10"/>
      <c r="AC91" s="10"/>
      <c r="AD91" s="10"/>
      <c r="AE91" s="10"/>
      <c r="AF91" s="10"/>
      <c r="AG91" s="10"/>
      <c r="AH91" s="10"/>
      <c r="AI91" s="10"/>
    </row>
    <row r="92" spans="1:35" s="8" customFormat="1" hidden="1">
      <c r="A92" s="10"/>
      <c r="B92" s="10">
        <v>9</v>
      </c>
      <c r="C92" s="1377">
        <v>0.70833333333333337</v>
      </c>
      <c r="D92" s="17"/>
      <c r="E92" s="10"/>
      <c r="F92" s="10"/>
      <c r="G92" s="10"/>
      <c r="H92" s="10"/>
      <c r="L92" s="20"/>
      <c r="M92" s="10"/>
      <c r="N92" s="10"/>
      <c r="Q92" s="10"/>
      <c r="R92" s="9"/>
      <c r="Y92" s="10"/>
      <c r="Z92" s="10"/>
      <c r="AA92" s="10"/>
      <c r="AB92" s="10"/>
      <c r="AC92" s="10"/>
      <c r="AD92" s="10"/>
      <c r="AE92" s="10"/>
      <c r="AF92" s="10"/>
      <c r="AG92" s="10"/>
      <c r="AH92" s="10"/>
      <c r="AI92" s="10"/>
    </row>
    <row r="93" spans="1:35" s="8" customFormat="1" hidden="1">
      <c r="A93" s="10"/>
      <c r="B93" s="10">
        <v>10</v>
      </c>
      <c r="C93" s="1377">
        <v>0.71527777777777779</v>
      </c>
      <c r="D93" s="17"/>
      <c r="E93" s="10"/>
      <c r="F93" s="10"/>
      <c r="G93" s="10"/>
      <c r="H93" s="10"/>
      <c r="L93" s="20"/>
      <c r="M93" s="10"/>
      <c r="N93" s="10"/>
      <c r="Q93" s="10"/>
      <c r="R93" s="9"/>
      <c r="Y93" s="10"/>
      <c r="Z93" s="10"/>
      <c r="AA93" s="10"/>
      <c r="AB93" s="10"/>
      <c r="AC93" s="10"/>
      <c r="AD93" s="10"/>
      <c r="AE93" s="10"/>
      <c r="AF93" s="10"/>
      <c r="AG93" s="10"/>
      <c r="AH93" s="10"/>
      <c r="AI93" s="10"/>
    </row>
    <row r="94" spans="1:35" s="8" customFormat="1" hidden="1">
      <c r="A94" s="10"/>
      <c r="B94" s="10">
        <v>11</v>
      </c>
      <c r="C94" s="1377">
        <v>0.72430555555555554</v>
      </c>
      <c r="D94" s="17"/>
      <c r="E94" s="10"/>
      <c r="F94" s="10"/>
      <c r="G94" s="10"/>
      <c r="H94" s="10"/>
      <c r="L94" s="20"/>
      <c r="M94" s="10"/>
      <c r="N94" s="10"/>
      <c r="Q94" s="10"/>
      <c r="R94" s="9"/>
      <c r="Y94" s="10"/>
      <c r="Z94" s="10"/>
      <c r="AA94" s="10"/>
      <c r="AB94" s="10"/>
      <c r="AC94" s="10"/>
      <c r="AD94" s="10"/>
      <c r="AE94" s="10"/>
      <c r="AF94" s="10"/>
      <c r="AG94" s="10"/>
      <c r="AH94" s="10"/>
      <c r="AI94" s="10"/>
    </row>
    <row r="95" spans="1:35" s="8" customFormat="1" hidden="1">
      <c r="A95" s="10"/>
      <c r="B95" s="10">
        <v>12</v>
      </c>
      <c r="C95" s="1377">
        <v>0.73263888888888884</v>
      </c>
      <c r="D95" s="17"/>
      <c r="E95" s="10"/>
      <c r="F95" s="10"/>
      <c r="G95" s="10"/>
      <c r="H95" s="10"/>
      <c r="L95" s="20"/>
      <c r="M95" s="10"/>
      <c r="N95" s="10"/>
      <c r="Q95" s="10"/>
      <c r="R95" s="9"/>
      <c r="Y95" s="10"/>
      <c r="Z95" s="10"/>
      <c r="AA95" s="10"/>
      <c r="AB95" s="10"/>
      <c r="AC95" s="10"/>
      <c r="AD95" s="10"/>
      <c r="AE95" s="10"/>
      <c r="AF95" s="10"/>
      <c r="AG95" s="10"/>
      <c r="AH95" s="10"/>
      <c r="AI95" s="10"/>
    </row>
    <row r="96" spans="1:35" s="8" customFormat="1">
      <c r="A96" s="10"/>
      <c r="B96" s="10"/>
      <c r="C96" s="17"/>
      <c r="D96" s="17"/>
      <c r="E96" s="10"/>
      <c r="F96" s="10"/>
      <c r="G96" s="10"/>
      <c r="H96" s="10"/>
      <c r="L96" s="20"/>
      <c r="M96" s="10"/>
      <c r="N96" s="10"/>
      <c r="Q96" s="10"/>
      <c r="R96" s="9"/>
      <c r="Y96" s="10"/>
      <c r="Z96" s="10"/>
      <c r="AA96" s="10"/>
      <c r="AB96" s="10"/>
      <c r="AC96" s="10"/>
      <c r="AD96" s="10"/>
      <c r="AE96" s="10"/>
      <c r="AF96" s="10"/>
      <c r="AG96" s="10"/>
      <c r="AH96" s="10"/>
      <c r="AI96" s="10"/>
    </row>
    <row r="97" spans="1:35" s="8" customFormat="1">
      <c r="A97" s="10"/>
      <c r="B97" s="10"/>
      <c r="C97" s="17"/>
      <c r="D97" s="17"/>
      <c r="E97" s="10"/>
      <c r="F97" s="10"/>
      <c r="G97" s="10"/>
      <c r="H97" s="10"/>
      <c r="L97" s="20"/>
      <c r="M97" s="10"/>
      <c r="N97" s="10"/>
      <c r="Q97" s="10"/>
      <c r="R97" s="9"/>
      <c r="Y97" s="10"/>
      <c r="Z97" s="10"/>
      <c r="AA97" s="10"/>
      <c r="AB97" s="10"/>
      <c r="AC97" s="10"/>
      <c r="AD97" s="10"/>
      <c r="AE97" s="10"/>
      <c r="AF97" s="10"/>
      <c r="AG97" s="10"/>
      <c r="AH97" s="10"/>
      <c r="AI97" s="10"/>
    </row>
    <row r="98" spans="1:35" s="8" customFormat="1">
      <c r="A98" s="10"/>
      <c r="B98" s="10"/>
      <c r="C98" s="17"/>
      <c r="D98" s="17"/>
      <c r="E98" s="10"/>
      <c r="F98" s="10"/>
      <c r="G98" s="10"/>
      <c r="H98" s="10"/>
      <c r="L98" s="20"/>
      <c r="M98" s="10"/>
      <c r="N98" s="10"/>
      <c r="Q98" s="10"/>
      <c r="R98" s="9"/>
      <c r="Y98" s="10"/>
      <c r="Z98" s="10"/>
      <c r="AA98" s="10"/>
      <c r="AB98" s="10"/>
      <c r="AC98" s="10"/>
      <c r="AD98" s="10"/>
      <c r="AE98" s="10"/>
      <c r="AF98" s="10"/>
      <c r="AG98" s="10"/>
      <c r="AH98" s="10"/>
      <c r="AI98" s="10"/>
    </row>
    <row r="99" spans="1:35" s="8" customFormat="1">
      <c r="A99" s="10"/>
      <c r="B99" s="10"/>
      <c r="C99" s="17"/>
      <c r="D99" s="17"/>
      <c r="E99" s="10"/>
      <c r="F99" s="10"/>
      <c r="G99" s="10"/>
      <c r="H99" s="10"/>
      <c r="L99" s="20"/>
      <c r="M99" s="10"/>
      <c r="N99" s="10"/>
      <c r="Q99" s="10"/>
      <c r="R99" s="9"/>
      <c r="Y99" s="10"/>
      <c r="Z99" s="10"/>
      <c r="AA99" s="10"/>
      <c r="AB99" s="10"/>
      <c r="AC99" s="10"/>
      <c r="AD99" s="10"/>
      <c r="AE99" s="10"/>
      <c r="AF99" s="10"/>
      <c r="AG99" s="10"/>
      <c r="AH99" s="10"/>
      <c r="AI99" s="10"/>
    </row>
    <row r="100" spans="1:35" s="8" customFormat="1">
      <c r="A100" s="10"/>
      <c r="B100" s="10"/>
      <c r="C100" s="17"/>
      <c r="D100" s="17"/>
      <c r="E100" s="10"/>
      <c r="F100" s="10"/>
      <c r="G100" s="10"/>
      <c r="H100" s="10"/>
      <c r="L100" s="20"/>
      <c r="M100" s="10"/>
      <c r="N100" s="10"/>
      <c r="Q100" s="10"/>
      <c r="R100" s="9"/>
      <c r="Y100" s="10"/>
      <c r="Z100" s="10"/>
      <c r="AA100" s="10"/>
      <c r="AB100" s="10"/>
      <c r="AC100" s="10"/>
      <c r="AD100" s="10"/>
      <c r="AE100" s="10"/>
      <c r="AF100" s="10"/>
      <c r="AG100" s="10"/>
      <c r="AH100" s="10"/>
      <c r="AI100" s="10"/>
    </row>
    <row r="101" spans="1:35" s="8" customFormat="1">
      <c r="A101" s="10"/>
      <c r="B101" s="10"/>
      <c r="C101" s="17"/>
      <c r="D101" s="17"/>
      <c r="E101" s="10"/>
      <c r="F101" s="10"/>
      <c r="G101" s="10"/>
      <c r="H101" s="10"/>
      <c r="L101" s="20"/>
      <c r="M101" s="10"/>
      <c r="N101" s="10"/>
      <c r="Q101" s="10"/>
      <c r="R101" s="9"/>
      <c r="Y101" s="10"/>
      <c r="Z101" s="10"/>
      <c r="AA101" s="10"/>
      <c r="AB101" s="10"/>
      <c r="AC101" s="10"/>
      <c r="AD101" s="10"/>
      <c r="AE101" s="10"/>
      <c r="AF101" s="10"/>
      <c r="AG101" s="10"/>
      <c r="AH101" s="10"/>
      <c r="AI101" s="10"/>
    </row>
    <row r="102" spans="1:35" s="8" customFormat="1">
      <c r="A102" s="10"/>
      <c r="B102" s="10"/>
      <c r="C102" s="17"/>
      <c r="D102" s="17"/>
      <c r="E102" s="10"/>
      <c r="F102" s="10"/>
      <c r="G102" s="10"/>
      <c r="H102" s="10"/>
      <c r="L102" s="20"/>
      <c r="M102" s="10"/>
      <c r="N102" s="10"/>
      <c r="Q102" s="10"/>
      <c r="R102" s="9"/>
      <c r="Y102" s="10"/>
      <c r="Z102" s="10"/>
      <c r="AA102" s="10"/>
      <c r="AB102" s="10"/>
      <c r="AC102" s="10"/>
      <c r="AD102" s="10"/>
      <c r="AE102" s="10"/>
      <c r="AF102" s="10"/>
      <c r="AG102" s="10"/>
      <c r="AH102" s="10"/>
      <c r="AI102" s="10"/>
    </row>
    <row r="103" spans="1:35" s="8" customFormat="1">
      <c r="A103" s="10"/>
      <c r="B103" s="10"/>
      <c r="C103" s="17"/>
      <c r="D103" s="17"/>
      <c r="E103" s="10"/>
      <c r="F103" s="10"/>
      <c r="G103" s="10"/>
      <c r="H103" s="10"/>
      <c r="L103" s="20"/>
      <c r="M103" s="10"/>
      <c r="N103" s="10"/>
      <c r="Q103" s="10"/>
      <c r="R103" s="9"/>
      <c r="Y103" s="10"/>
      <c r="Z103" s="10"/>
      <c r="AA103" s="10"/>
      <c r="AB103" s="10"/>
      <c r="AC103" s="10"/>
      <c r="AD103" s="10"/>
      <c r="AE103" s="10"/>
      <c r="AF103" s="10"/>
      <c r="AG103" s="10"/>
      <c r="AH103" s="10"/>
      <c r="AI103" s="10"/>
    </row>
    <row r="104" spans="1:35" s="8" customFormat="1">
      <c r="A104" s="10"/>
      <c r="B104" s="10"/>
      <c r="C104" s="17"/>
      <c r="D104" s="17"/>
      <c r="E104" s="10"/>
      <c r="F104" s="10"/>
      <c r="G104" s="10"/>
      <c r="H104" s="10"/>
      <c r="L104" s="20"/>
      <c r="M104" s="10"/>
      <c r="N104" s="10"/>
      <c r="Q104" s="10"/>
      <c r="R104" s="9"/>
      <c r="Y104" s="10"/>
      <c r="Z104" s="10"/>
      <c r="AA104" s="10"/>
      <c r="AB104" s="10"/>
      <c r="AC104" s="10"/>
      <c r="AD104" s="10"/>
      <c r="AE104" s="10"/>
      <c r="AF104" s="10"/>
      <c r="AG104" s="10"/>
      <c r="AH104" s="10"/>
      <c r="AI104" s="10"/>
    </row>
    <row r="105" spans="1:35" s="8" customFormat="1">
      <c r="A105" s="10"/>
      <c r="B105" s="10"/>
      <c r="C105" s="17"/>
      <c r="D105" s="17"/>
      <c r="E105" s="10"/>
      <c r="F105" s="10"/>
      <c r="G105" s="10"/>
      <c r="H105" s="10"/>
      <c r="L105" s="20"/>
      <c r="M105" s="10"/>
      <c r="N105" s="10"/>
      <c r="Q105" s="10"/>
      <c r="R105" s="9"/>
      <c r="Y105" s="10"/>
      <c r="Z105" s="10"/>
      <c r="AA105" s="10"/>
      <c r="AB105" s="10"/>
      <c r="AC105" s="10"/>
      <c r="AD105" s="10"/>
      <c r="AE105" s="10"/>
      <c r="AF105" s="10"/>
      <c r="AG105" s="10"/>
      <c r="AH105" s="10"/>
      <c r="AI105" s="10"/>
    </row>
    <row r="106" spans="1:35" s="8" customFormat="1">
      <c r="A106" s="10"/>
      <c r="B106" s="10"/>
      <c r="C106" s="17"/>
      <c r="D106" s="17"/>
      <c r="E106" s="10"/>
      <c r="F106" s="10"/>
      <c r="G106" s="10"/>
      <c r="H106" s="10"/>
      <c r="L106" s="20"/>
      <c r="M106" s="10"/>
      <c r="N106" s="10"/>
      <c r="Q106" s="10"/>
      <c r="R106" s="9"/>
      <c r="Y106" s="10"/>
      <c r="Z106" s="10"/>
      <c r="AA106" s="10"/>
      <c r="AB106" s="10"/>
      <c r="AC106" s="10"/>
      <c r="AD106" s="10"/>
      <c r="AE106" s="10"/>
      <c r="AF106" s="10"/>
      <c r="AG106" s="10"/>
      <c r="AH106" s="10"/>
      <c r="AI106" s="10"/>
    </row>
    <row r="107" spans="1:35" s="8" customFormat="1">
      <c r="A107" s="10"/>
      <c r="B107" s="10"/>
      <c r="C107" s="17"/>
      <c r="D107" s="17"/>
      <c r="E107" s="10"/>
      <c r="F107" s="10"/>
      <c r="G107" s="10"/>
      <c r="H107" s="10"/>
      <c r="L107" s="20"/>
      <c r="M107" s="10"/>
      <c r="N107" s="10"/>
      <c r="Q107" s="10"/>
      <c r="R107" s="9"/>
      <c r="Y107" s="10"/>
      <c r="Z107" s="10"/>
      <c r="AA107" s="10"/>
      <c r="AB107" s="10"/>
      <c r="AC107" s="10"/>
      <c r="AD107" s="10"/>
      <c r="AE107" s="10"/>
      <c r="AF107" s="10"/>
      <c r="AG107" s="10"/>
      <c r="AH107" s="10"/>
      <c r="AI107" s="10"/>
    </row>
    <row r="108" spans="1:35" s="8" customFormat="1">
      <c r="A108" s="10"/>
      <c r="B108" s="10"/>
      <c r="C108" s="17"/>
      <c r="D108" s="17"/>
      <c r="E108" s="10"/>
      <c r="F108" s="10"/>
      <c r="G108" s="10"/>
      <c r="H108" s="10"/>
      <c r="L108" s="20"/>
      <c r="M108" s="10"/>
      <c r="N108" s="10"/>
      <c r="Q108" s="10"/>
      <c r="R108" s="9"/>
      <c r="Y108" s="10"/>
      <c r="Z108" s="10"/>
      <c r="AA108" s="10"/>
      <c r="AB108" s="10"/>
      <c r="AC108" s="10"/>
      <c r="AD108" s="10"/>
      <c r="AE108" s="10"/>
      <c r="AF108" s="10"/>
      <c r="AG108" s="10"/>
      <c r="AH108" s="10"/>
      <c r="AI108" s="10"/>
    </row>
    <row r="109" spans="1:35" s="8" customFormat="1">
      <c r="A109" s="10"/>
      <c r="B109" s="10"/>
      <c r="C109" s="17"/>
      <c r="D109" s="17"/>
      <c r="E109" s="10"/>
      <c r="F109" s="10"/>
      <c r="G109" s="10"/>
      <c r="H109" s="10"/>
      <c r="L109" s="20"/>
      <c r="M109" s="10"/>
      <c r="N109" s="10"/>
      <c r="Q109" s="10"/>
      <c r="R109" s="9"/>
      <c r="Y109" s="10"/>
      <c r="Z109" s="10"/>
      <c r="AA109" s="10"/>
      <c r="AB109" s="10"/>
      <c r="AC109" s="10"/>
      <c r="AD109" s="10"/>
      <c r="AE109" s="10"/>
      <c r="AF109" s="10"/>
      <c r="AG109" s="10"/>
      <c r="AH109" s="10"/>
      <c r="AI109" s="10"/>
    </row>
    <row r="110" spans="1:35" s="8" customFormat="1">
      <c r="A110" s="10"/>
      <c r="B110" s="10"/>
      <c r="C110" s="17"/>
      <c r="D110" s="17"/>
      <c r="E110" s="10"/>
      <c r="F110" s="10"/>
      <c r="G110" s="10"/>
      <c r="H110" s="10"/>
      <c r="L110" s="20"/>
      <c r="M110" s="10"/>
      <c r="N110" s="10"/>
      <c r="Q110" s="10"/>
      <c r="R110" s="9"/>
      <c r="Y110" s="10"/>
      <c r="Z110" s="10"/>
      <c r="AA110" s="10"/>
      <c r="AB110" s="10"/>
      <c r="AC110" s="10"/>
      <c r="AD110" s="10"/>
      <c r="AE110" s="10"/>
      <c r="AF110" s="10"/>
      <c r="AG110" s="10"/>
      <c r="AH110" s="10"/>
      <c r="AI110" s="10"/>
    </row>
    <row r="111" spans="1:35" s="8" customFormat="1">
      <c r="A111" s="10"/>
      <c r="B111" s="10"/>
      <c r="C111" s="17"/>
      <c r="D111" s="17"/>
      <c r="E111" s="10"/>
      <c r="F111" s="10"/>
      <c r="G111" s="10"/>
      <c r="H111" s="10"/>
      <c r="L111" s="20"/>
      <c r="M111" s="10"/>
      <c r="N111" s="10"/>
      <c r="Q111" s="10"/>
      <c r="R111" s="9"/>
      <c r="Y111" s="10"/>
      <c r="Z111" s="10"/>
      <c r="AA111" s="10"/>
      <c r="AB111" s="10"/>
      <c r="AC111" s="10"/>
      <c r="AD111" s="10"/>
      <c r="AE111" s="10"/>
      <c r="AF111" s="10"/>
      <c r="AG111" s="10"/>
      <c r="AH111" s="10"/>
      <c r="AI111" s="10"/>
    </row>
    <row r="112" spans="1:35" s="8" customFormat="1">
      <c r="A112" s="10"/>
      <c r="B112" s="10"/>
      <c r="C112" s="17"/>
      <c r="D112" s="17"/>
      <c r="E112" s="10"/>
      <c r="F112" s="10"/>
      <c r="G112" s="10"/>
      <c r="H112" s="10"/>
      <c r="L112" s="20"/>
      <c r="M112" s="10"/>
      <c r="N112" s="10"/>
      <c r="Q112" s="10"/>
      <c r="R112" s="9"/>
      <c r="Y112" s="10"/>
      <c r="Z112" s="10"/>
      <c r="AA112" s="10"/>
      <c r="AB112" s="10"/>
      <c r="AC112" s="10"/>
      <c r="AD112" s="10"/>
      <c r="AE112" s="10"/>
      <c r="AF112" s="10"/>
      <c r="AG112" s="10"/>
      <c r="AH112" s="10"/>
      <c r="AI112" s="10"/>
    </row>
    <row r="113" spans="1:36" s="8" customFormat="1">
      <c r="A113" s="10"/>
      <c r="B113" s="10"/>
      <c r="C113" s="17"/>
      <c r="D113" s="17"/>
      <c r="E113" s="10"/>
      <c r="F113" s="10"/>
      <c r="G113" s="10"/>
      <c r="H113" s="10"/>
      <c r="L113" s="20"/>
      <c r="M113" s="10"/>
      <c r="N113" s="10"/>
      <c r="Q113" s="10"/>
      <c r="R113" s="9"/>
      <c r="Y113" s="10"/>
      <c r="Z113" s="10"/>
      <c r="AA113" s="10"/>
      <c r="AB113" s="10"/>
      <c r="AC113" s="10"/>
      <c r="AD113" s="10"/>
      <c r="AE113" s="10"/>
      <c r="AF113" s="10"/>
      <c r="AG113" s="10"/>
      <c r="AH113" s="10"/>
      <c r="AI113" s="10"/>
    </row>
    <row r="114" spans="1:36" s="8" customFormat="1">
      <c r="A114" s="10"/>
      <c r="B114" s="10"/>
      <c r="C114" s="17"/>
      <c r="D114" s="17"/>
      <c r="E114" s="10"/>
      <c r="F114" s="10"/>
      <c r="G114" s="10"/>
      <c r="H114" s="10"/>
      <c r="L114" s="20"/>
      <c r="M114" s="10"/>
      <c r="N114" s="10"/>
      <c r="Q114" s="10"/>
      <c r="R114" s="9"/>
      <c r="Y114" s="10"/>
      <c r="Z114" s="10"/>
      <c r="AA114" s="10"/>
      <c r="AB114" s="10"/>
      <c r="AC114" s="10"/>
      <c r="AD114" s="10"/>
      <c r="AE114" s="10"/>
      <c r="AF114" s="10"/>
      <c r="AG114" s="10"/>
      <c r="AH114" s="10"/>
      <c r="AI114" s="10"/>
    </row>
    <row r="115" spans="1:36" s="8" customFormat="1">
      <c r="A115" s="10"/>
      <c r="B115" s="10"/>
      <c r="C115" s="17"/>
      <c r="D115" s="17"/>
      <c r="E115" s="10"/>
      <c r="F115" s="10"/>
      <c r="G115" s="10"/>
      <c r="H115" s="10"/>
      <c r="L115" s="20"/>
      <c r="M115" s="10"/>
      <c r="N115" s="10"/>
      <c r="Q115" s="10"/>
      <c r="R115" s="9"/>
      <c r="Y115" s="10"/>
      <c r="Z115" s="10"/>
      <c r="AA115" s="10"/>
      <c r="AB115" s="10"/>
      <c r="AC115" s="10"/>
      <c r="AD115" s="10"/>
      <c r="AE115" s="10"/>
      <c r="AF115" s="10"/>
      <c r="AG115" s="10"/>
      <c r="AH115" s="10"/>
      <c r="AI115" s="10"/>
    </row>
    <row r="116" spans="1:36" s="8" customFormat="1">
      <c r="A116" s="10"/>
      <c r="B116" s="10"/>
      <c r="C116" s="17"/>
      <c r="D116" s="17"/>
      <c r="E116" s="10"/>
      <c r="F116" s="10"/>
      <c r="G116" s="10"/>
      <c r="H116" s="10"/>
      <c r="L116" s="20"/>
      <c r="M116" s="10"/>
      <c r="N116" s="10"/>
      <c r="Q116" s="10"/>
      <c r="R116" s="9"/>
      <c r="Y116" s="10"/>
      <c r="Z116" s="10"/>
      <c r="AA116" s="10"/>
      <c r="AB116" s="10"/>
      <c r="AC116" s="10"/>
      <c r="AD116" s="10"/>
      <c r="AE116" s="10"/>
      <c r="AF116" s="10"/>
      <c r="AG116" s="10"/>
      <c r="AH116" s="10"/>
      <c r="AI116" s="10"/>
    </row>
    <row r="117" spans="1:36" s="8" customFormat="1">
      <c r="A117" s="10"/>
      <c r="B117" s="10"/>
      <c r="C117" s="17"/>
      <c r="D117" s="17"/>
      <c r="E117" s="10"/>
      <c r="F117" s="10"/>
      <c r="G117" s="10"/>
      <c r="H117" s="10"/>
      <c r="L117" s="20"/>
      <c r="M117" s="10"/>
      <c r="N117" s="10"/>
      <c r="Q117" s="10"/>
      <c r="R117" s="10"/>
      <c r="Y117" s="10"/>
      <c r="Z117" s="10"/>
      <c r="AA117" s="10"/>
      <c r="AB117" s="10"/>
      <c r="AC117" s="10"/>
      <c r="AD117" s="10"/>
      <c r="AE117" s="10"/>
      <c r="AF117" s="10"/>
      <c r="AG117" s="10"/>
      <c r="AH117" s="10"/>
      <c r="AI117" s="10"/>
    </row>
    <row r="118" spans="1:36" s="8" customFormat="1">
      <c r="A118" s="10"/>
      <c r="B118" s="10"/>
      <c r="C118" s="17"/>
      <c r="D118" s="17"/>
      <c r="E118" s="10"/>
      <c r="F118" s="10"/>
      <c r="G118" s="10"/>
      <c r="H118" s="10"/>
      <c r="L118" s="20"/>
      <c r="M118" s="10"/>
      <c r="N118" s="10"/>
      <c r="Q118" s="10"/>
      <c r="R118" s="10"/>
      <c r="Y118" s="10"/>
      <c r="Z118" s="10"/>
      <c r="AA118" s="10"/>
      <c r="AB118" s="10"/>
      <c r="AC118" s="10"/>
      <c r="AD118" s="10"/>
      <c r="AE118" s="10"/>
      <c r="AF118" s="10"/>
      <c r="AG118" s="10"/>
      <c r="AH118" s="10"/>
      <c r="AI118" s="10"/>
      <c r="AJ118" s="10"/>
    </row>
  </sheetData>
  <autoFilter ref="B2:T45" xr:uid="{120CDA1D-BD77-4E20-9E15-0273B2886544}">
    <sortState xmlns:xlrd2="http://schemas.microsoft.com/office/spreadsheetml/2017/richdata2" ref="B3:T50">
      <sortCondition ref="J2:J45"/>
    </sortState>
  </autoFilter>
  <sortState xmlns:xlrd2="http://schemas.microsoft.com/office/spreadsheetml/2017/richdata2" ref="B3:T43">
    <sortCondition ref="N3:N43"/>
    <sortCondition ref="J3:J43"/>
  </sortState>
  <phoneticPr fontId="61"/>
  <dataValidations count="1">
    <dataValidation type="list" allowBlank="1" showInputMessage="1" showErrorMessage="1" sqref="B51:D51 B76:D80 B3:D43" xr:uid="{A29F3B40-AE93-4B70-BFEE-B36BE133B4A1}">
      <formula1>"会員,NEW-1,NEW-2,GUEST"</formula1>
    </dataValidation>
  </dataValidations>
  <printOptions gridLines="1"/>
  <pageMargins left="0.25" right="0.25" top="0.75" bottom="0.75" header="0.3" footer="0.3"/>
  <pageSetup scale="41"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86"/>
  <sheetViews>
    <sheetView topLeftCell="A13" zoomScale="62" workbookViewId="0">
      <selection activeCell="S32" sqref="S32"/>
    </sheetView>
  </sheetViews>
  <sheetFormatPr defaultColWidth="9.08984375" defaultRowHeight="14"/>
  <cols>
    <col min="1" max="2" width="3.90625" style="8" customWidth="1"/>
    <col min="3" max="3" width="8.6328125" style="17" bestFit="1" customWidth="1"/>
    <col min="4" max="4" width="5.81640625" style="10" bestFit="1" customWidth="1"/>
    <col min="5" max="5" width="21.90625" style="10" bestFit="1" customWidth="1"/>
    <col min="6" max="6" width="58.90625" style="10" customWidth="1"/>
    <col min="7" max="7" width="17.453125" style="8" bestFit="1" customWidth="1"/>
    <col min="8" max="8" width="8.08984375" style="8" customWidth="1"/>
    <col min="9" max="9" width="7.6328125" style="8" customWidth="1"/>
    <col min="10" max="10" width="7.6328125" style="80" customWidth="1"/>
    <col min="11" max="12" width="7.6328125" style="8" customWidth="1"/>
    <col min="13" max="13" width="8.08984375" style="8" customWidth="1"/>
    <col min="14" max="14" width="9.54296875" style="8" customWidth="1"/>
    <col min="15" max="17" width="6.81640625" style="8" customWidth="1"/>
    <col min="18" max="18" width="8.54296875" style="8" customWidth="1"/>
    <col min="19" max="19" width="8.90625" style="8" customWidth="1"/>
    <col min="20" max="20" width="9.54296875" style="8" bestFit="1" customWidth="1"/>
    <col min="21" max="21" width="9.08984375" style="10"/>
    <col min="22" max="22" width="20.1796875" style="10" customWidth="1"/>
    <col min="23" max="23" width="18.81640625" style="10" customWidth="1"/>
    <col min="24" max="24" width="63" style="10" bestFit="1" customWidth="1"/>
    <col min="25" max="25" width="29.26953125" style="10" customWidth="1"/>
    <col min="26" max="26" width="21.453125" style="10" customWidth="1"/>
    <col min="27" max="30" width="9.1796875" style="10" bestFit="1" customWidth="1"/>
    <col min="31" max="31" width="12.90625" style="10" bestFit="1" customWidth="1"/>
    <col min="32" max="16384" width="9.08984375" style="10"/>
  </cols>
  <sheetData>
    <row r="1" spans="1:31" ht="21">
      <c r="A1" s="81" t="s">
        <v>59</v>
      </c>
      <c r="B1" s="71"/>
      <c r="D1" s="13"/>
      <c r="E1" s="13"/>
      <c r="O1" s="260" t="s">
        <v>320</v>
      </c>
      <c r="P1" s="260" t="s">
        <v>320</v>
      </c>
      <c r="Q1" s="9" t="s">
        <v>321</v>
      </c>
      <c r="V1" s="82" t="s">
        <v>300</v>
      </c>
    </row>
    <row r="2" spans="1:31" ht="62" customHeight="1">
      <c r="A2" s="124" t="s">
        <v>42</v>
      </c>
      <c r="B2" s="124" t="s">
        <v>48</v>
      </c>
      <c r="C2" s="125" t="s">
        <v>18</v>
      </c>
      <c r="D2" s="93" t="s">
        <v>43</v>
      </c>
      <c r="E2" s="124" t="s">
        <v>383</v>
      </c>
      <c r="F2" s="124" t="s">
        <v>17</v>
      </c>
      <c r="G2" s="126" t="s">
        <v>108</v>
      </c>
      <c r="H2" s="124" t="s">
        <v>116</v>
      </c>
      <c r="I2" s="124" t="s">
        <v>27</v>
      </c>
      <c r="J2" s="127" t="s">
        <v>38</v>
      </c>
      <c r="K2" s="124" t="s">
        <v>19</v>
      </c>
      <c r="L2" s="124" t="s">
        <v>20</v>
      </c>
      <c r="M2" s="124" t="s">
        <v>21</v>
      </c>
      <c r="N2" s="124" t="s">
        <v>22</v>
      </c>
      <c r="O2" s="261" t="s">
        <v>55</v>
      </c>
      <c r="P2" s="261" t="s">
        <v>46</v>
      </c>
      <c r="Q2" s="261" t="s">
        <v>47</v>
      </c>
      <c r="R2" s="128" t="s">
        <v>45</v>
      </c>
      <c r="S2" s="129" t="s">
        <v>54</v>
      </c>
      <c r="T2" s="136" t="s">
        <v>66</v>
      </c>
      <c r="V2" s="251" t="s">
        <v>73</v>
      </c>
      <c r="W2" s="251" t="s">
        <v>74</v>
      </c>
      <c r="X2" s="251" t="s">
        <v>315</v>
      </c>
      <c r="Y2" s="251" t="s">
        <v>198</v>
      </c>
      <c r="Z2" s="252" t="s">
        <v>85</v>
      </c>
      <c r="AA2" s="252" t="s">
        <v>95</v>
      </c>
      <c r="AB2" s="252" t="s">
        <v>96</v>
      </c>
      <c r="AC2" s="252" t="s">
        <v>97</v>
      </c>
      <c r="AD2" s="252" t="s">
        <v>71</v>
      </c>
      <c r="AE2" s="252" t="s">
        <v>98</v>
      </c>
    </row>
    <row r="3" spans="1:31" ht="17.5" customHeight="1">
      <c r="A3" s="130">
        <v>1</v>
      </c>
      <c r="B3" s="130">
        <v>21</v>
      </c>
      <c r="C3" s="131" t="s">
        <v>44</v>
      </c>
      <c r="D3" s="132">
        <v>4</v>
      </c>
      <c r="E3" s="143" t="s">
        <v>398</v>
      </c>
      <c r="F3" s="143" t="s">
        <v>399</v>
      </c>
      <c r="G3" s="134" t="s">
        <v>516</v>
      </c>
      <c r="H3" s="349">
        <v>19</v>
      </c>
      <c r="I3" s="139"/>
      <c r="J3" s="291" t="s">
        <v>60</v>
      </c>
      <c r="K3" s="136">
        <v>39</v>
      </c>
      <c r="L3" s="136">
        <v>41</v>
      </c>
      <c r="M3" s="136">
        <f t="shared" ref="M3:M31" si="0">K3+L3</f>
        <v>80</v>
      </c>
      <c r="N3" s="136">
        <f t="shared" ref="N3:N31" si="1">M3-H3</f>
        <v>61</v>
      </c>
      <c r="O3" s="136" t="s">
        <v>507</v>
      </c>
      <c r="P3" s="93"/>
      <c r="Q3" s="93"/>
      <c r="R3" s="93"/>
      <c r="S3" s="93">
        <f t="shared" ref="S3:S38" si="2">B3</f>
        <v>21</v>
      </c>
      <c r="T3" s="482">
        <f>(H3-(72-N3)/2)*0.8</f>
        <v>10.8</v>
      </c>
      <c r="V3" s="251" t="s">
        <v>8</v>
      </c>
      <c r="W3" s="253"/>
      <c r="X3" s="246" t="s">
        <v>307</v>
      </c>
      <c r="Y3" s="246" t="s">
        <v>301</v>
      </c>
      <c r="Z3" s="249" t="str">
        <f t="shared" ref="Z3:Z45" si="3">G3</f>
        <v>湯澤 亨</v>
      </c>
      <c r="AA3" s="249">
        <f t="shared" ref="AA3:AB15" si="4">K3</f>
        <v>39</v>
      </c>
      <c r="AB3" s="249">
        <f t="shared" si="4"/>
        <v>41</v>
      </c>
      <c r="AC3" s="249">
        <f>AA3+AB3</f>
        <v>80</v>
      </c>
      <c r="AD3" s="249">
        <f>H3</f>
        <v>19</v>
      </c>
      <c r="AE3" s="249">
        <f>AC3-AD3</f>
        <v>61</v>
      </c>
    </row>
    <row r="4" spans="1:31" ht="17.5" customHeight="1">
      <c r="A4" s="130">
        <v>2</v>
      </c>
      <c r="B4" s="130">
        <v>18</v>
      </c>
      <c r="C4" s="131" t="s">
        <v>44</v>
      </c>
      <c r="D4" s="132">
        <v>8</v>
      </c>
      <c r="E4" s="133" t="s">
        <v>412</v>
      </c>
      <c r="F4" s="133" t="s">
        <v>348</v>
      </c>
      <c r="G4" s="134" t="s">
        <v>526</v>
      </c>
      <c r="H4" s="349">
        <v>12</v>
      </c>
      <c r="I4" s="135"/>
      <c r="J4" s="349" t="s">
        <v>64</v>
      </c>
      <c r="K4" s="136">
        <v>40</v>
      </c>
      <c r="L4" s="136">
        <v>39</v>
      </c>
      <c r="M4" s="136">
        <f t="shared" si="0"/>
        <v>79</v>
      </c>
      <c r="N4" s="136">
        <f t="shared" si="1"/>
        <v>67</v>
      </c>
      <c r="O4" s="136"/>
      <c r="P4" s="93"/>
      <c r="Q4" s="93"/>
      <c r="R4" s="137" t="s">
        <v>506</v>
      </c>
      <c r="S4" s="93">
        <f t="shared" si="2"/>
        <v>18</v>
      </c>
      <c r="T4" s="482">
        <f>(H4-(72-N4)/2)*0.9</f>
        <v>8.5500000000000007</v>
      </c>
      <c r="V4" s="251" t="s">
        <v>75</v>
      </c>
      <c r="W4" s="254"/>
      <c r="X4" s="247" t="s">
        <v>302</v>
      </c>
      <c r="Y4" s="247"/>
      <c r="Z4" s="249" t="str">
        <f t="shared" si="3"/>
        <v>亀井 芳雄</v>
      </c>
      <c r="AA4" s="249">
        <f t="shared" si="4"/>
        <v>40</v>
      </c>
      <c r="AB4" s="249">
        <f t="shared" si="4"/>
        <v>39</v>
      </c>
      <c r="AC4" s="249">
        <f t="shared" ref="AC4:AC15" si="5">AA4+AB4</f>
        <v>79</v>
      </c>
      <c r="AD4" s="249">
        <f>H4</f>
        <v>12</v>
      </c>
      <c r="AE4" s="249">
        <f t="shared" ref="AE4:AE7" si="6">AC4-AD4</f>
        <v>67</v>
      </c>
    </row>
    <row r="5" spans="1:31" ht="17.5" customHeight="1">
      <c r="A5" s="130">
        <v>3</v>
      </c>
      <c r="B5" s="130">
        <v>15</v>
      </c>
      <c r="C5" s="131" t="s">
        <v>44</v>
      </c>
      <c r="D5" s="132">
        <v>2</v>
      </c>
      <c r="E5" s="133" t="s">
        <v>390</v>
      </c>
      <c r="F5" s="133" t="s">
        <v>339</v>
      </c>
      <c r="G5" s="134" t="s">
        <v>511</v>
      </c>
      <c r="H5" s="297">
        <v>26</v>
      </c>
      <c r="I5" s="141"/>
      <c r="J5" s="291" t="s">
        <v>60</v>
      </c>
      <c r="K5" s="136">
        <v>46</v>
      </c>
      <c r="L5" s="136">
        <v>48</v>
      </c>
      <c r="M5" s="136">
        <f t="shared" si="0"/>
        <v>94</v>
      </c>
      <c r="N5" s="136">
        <f t="shared" si="1"/>
        <v>68</v>
      </c>
      <c r="O5" s="136"/>
      <c r="P5" s="93">
        <v>6</v>
      </c>
      <c r="Q5" s="93"/>
      <c r="R5" s="93"/>
      <c r="S5" s="93">
        <f t="shared" si="2"/>
        <v>15</v>
      </c>
      <c r="T5" s="482">
        <f>(H5-(72-N5)/2)*0.95</f>
        <v>22.799999999999997</v>
      </c>
      <c r="V5" s="251" t="s">
        <v>76</v>
      </c>
      <c r="W5" s="254"/>
      <c r="X5" s="247" t="s">
        <v>303</v>
      </c>
      <c r="Y5" s="247" t="s">
        <v>199</v>
      </c>
      <c r="Z5" s="249" t="str">
        <f t="shared" si="3"/>
        <v>小久保 隆啓</v>
      </c>
      <c r="AA5" s="249">
        <f t="shared" si="4"/>
        <v>46</v>
      </c>
      <c r="AB5" s="249">
        <f t="shared" si="4"/>
        <v>48</v>
      </c>
      <c r="AC5" s="249">
        <f t="shared" si="5"/>
        <v>94</v>
      </c>
      <c r="AD5" s="249">
        <f>H5</f>
        <v>26</v>
      </c>
      <c r="AE5" s="249">
        <f t="shared" si="6"/>
        <v>68</v>
      </c>
    </row>
    <row r="6" spans="1:31" ht="17.5" customHeight="1">
      <c r="A6" s="130">
        <v>4</v>
      </c>
      <c r="B6" s="130">
        <v>12</v>
      </c>
      <c r="C6" s="131" t="s">
        <v>44</v>
      </c>
      <c r="D6" s="132">
        <v>8</v>
      </c>
      <c r="E6" s="133" t="s">
        <v>413</v>
      </c>
      <c r="F6" s="133" t="s">
        <v>339</v>
      </c>
      <c r="G6" s="134" t="s">
        <v>527</v>
      </c>
      <c r="H6" s="297">
        <v>20</v>
      </c>
      <c r="I6" s="141"/>
      <c r="J6" s="349" t="s">
        <v>64</v>
      </c>
      <c r="K6" s="136">
        <v>46</v>
      </c>
      <c r="L6" s="136">
        <v>43</v>
      </c>
      <c r="M6" s="136">
        <f t="shared" si="0"/>
        <v>89</v>
      </c>
      <c r="N6" s="136">
        <f t="shared" si="1"/>
        <v>69</v>
      </c>
      <c r="O6" s="136">
        <v>13</v>
      </c>
      <c r="P6" s="93"/>
      <c r="Q6" s="93"/>
      <c r="R6" s="93"/>
      <c r="S6" s="93">
        <f t="shared" si="2"/>
        <v>12</v>
      </c>
      <c r="V6" s="251" t="s">
        <v>77</v>
      </c>
      <c r="W6" s="254"/>
      <c r="X6" s="247" t="s">
        <v>304</v>
      </c>
      <c r="Y6" s="247" t="s">
        <v>203</v>
      </c>
      <c r="Z6" s="249" t="str">
        <f t="shared" si="3"/>
        <v>チョー デビッド</v>
      </c>
      <c r="AA6" s="249">
        <f t="shared" si="4"/>
        <v>46</v>
      </c>
      <c r="AB6" s="249">
        <f t="shared" si="4"/>
        <v>43</v>
      </c>
      <c r="AC6" s="249">
        <f t="shared" si="5"/>
        <v>89</v>
      </c>
      <c r="AD6" s="249">
        <f>H6</f>
        <v>20</v>
      </c>
      <c r="AE6" s="249">
        <f t="shared" si="6"/>
        <v>69</v>
      </c>
    </row>
    <row r="7" spans="1:31" ht="17.5" customHeight="1">
      <c r="A7" s="130">
        <v>5</v>
      </c>
      <c r="B7" s="130">
        <v>11</v>
      </c>
      <c r="C7" s="131" t="s">
        <v>44</v>
      </c>
      <c r="D7" s="132">
        <v>3</v>
      </c>
      <c r="E7" s="133" t="s">
        <v>393</v>
      </c>
      <c r="F7" s="133" t="s">
        <v>126</v>
      </c>
      <c r="G7" s="134" t="s">
        <v>513</v>
      </c>
      <c r="H7" s="367">
        <v>14</v>
      </c>
      <c r="I7" s="135"/>
      <c r="J7" s="291" t="s">
        <v>60</v>
      </c>
      <c r="K7" s="136">
        <v>40</v>
      </c>
      <c r="L7" s="136">
        <v>44</v>
      </c>
      <c r="M7" s="136">
        <f t="shared" si="0"/>
        <v>84</v>
      </c>
      <c r="N7" s="136">
        <f t="shared" si="1"/>
        <v>70</v>
      </c>
      <c r="O7" s="136"/>
      <c r="P7" s="137"/>
      <c r="Q7" s="93"/>
      <c r="R7" s="137"/>
      <c r="S7" s="93">
        <f t="shared" si="2"/>
        <v>11</v>
      </c>
      <c r="V7" s="251" t="s">
        <v>78</v>
      </c>
      <c r="W7" s="254"/>
      <c r="X7" s="247" t="s">
        <v>87</v>
      </c>
      <c r="Y7" s="247" t="s">
        <v>201</v>
      </c>
      <c r="Z7" s="249" t="str">
        <f t="shared" si="3"/>
        <v>藤城 靖大</v>
      </c>
      <c r="AA7" s="249">
        <f t="shared" si="4"/>
        <v>40</v>
      </c>
      <c r="AB7" s="249">
        <f t="shared" si="4"/>
        <v>44</v>
      </c>
      <c r="AC7" s="249">
        <f t="shared" si="5"/>
        <v>84</v>
      </c>
      <c r="AD7" s="249">
        <f>H7</f>
        <v>14</v>
      </c>
      <c r="AE7" s="249">
        <f t="shared" si="6"/>
        <v>70</v>
      </c>
    </row>
    <row r="8" spans="1:31" ht="17.5" customHeight="1">
      <c r="A8" s="130">
        <v>6</v>
      </c>
      <c r="B8" s="130">
        <v>10</v>
      </c>
      <c r="C8" s="131" t="s">
        <v>44</v>
      </c>
      <c r="D8" s="132">
        <v>1</v>
      </c>
      <c r="E8" s="133" t="s">
        <v>385</v>
      </c>
      <c r="F8" s="133" t="s">
        <v>334</v>
      </c>
      <c r="G8" s="134" t="s">
        <v>216</v>
      </c>
      <c r="H8" s="367">
        <v>25</v>
      </c>
      <c r="I8" s="135"/>
      <c r="J8" s="367" t="s">
        <v>64</v>
      </c>
      <c r="K8" s="136">
        <v>46</v>
      </c>
      <c r="L8" s="136">
        <v>49</v>
      </c>
      <c r="M8" s="136">
        <f t="shared" si="0"/>
        <v>95</v>
      </c>
      <c r="N8" s="136">
        <f t="shared" si="1"/>
        <v>70</v>
      </c>
      <c r="O8" s="136"/>
      <c r="P8" s="93"/>
      <c r="Q8" s="93" t="s">
        <v>544</v>
      </c>
      <c r="R8" s="93"/>
      <c r="S8" s="93">
        <f t="shared" si="2"/>
        <v>10</v>
      </c>
      <c r="V8" s="251" t="s">
        <v>79</v>
      </c>
      <c r="W8" s="255"/>
      <c r="X8" s="247" t="s">
        <v>86</v>
      </c>
      <c r="Y8" s="247" t="s">
        <v>202</v>
      </c>
      <c r="Z8" s="249" t="str">
        <f t="shared" si="3"/>
        <v>宮崎 正</v>
      </c>
      <c r="AA8" s="55">
        <f t="shared" si="4"/>
        <v>46</v>
      </c>
      <c r="AB8" s="55">
        <f t="shared" si="4"/>
        <v>49</v>
      </c>
      <c r="AC8" s="55">
        <f t="shared" si="5"/>
        <v>95</v>
      </c>
      <c r="AD8" s="55"/>
      <c r="AE8" s="55"/>
    </row>
    <row r="9" spans="1:31" ht="17.5" customHeight="1">
      <c r="A9" s="130">
        <v>7</v>
      </c>
      <c r="B9" s="130">
        <v>9</v>
      </c>
      <c r="C9" s="131" t="s">
        <v>44</v>
      </c>
      <c r="D9" s="132">
        <v>5</v>
      </c>
      <c r="E9" s="133" t="s">
        <v>403</v>
      </c>
      <c r="F9" s="133" t="s">
        <v>129</v>
      </c>
      <c r="G9" s="134" t="s">
        <v>519</v>
      </c>
      <c r="H9" s="367">
        <v>28</v>
      </c>
      <c r="I9" s="139"/>
      <c r="J9" s="297" t="s">
        <v>60</v>
      </c>
      <c r="K9" s="136">
        <v>46</v>
      </c>
      <c r="L9" s="136">
        <v>53</v>
      </c>
      <c r="M9" s="136">
        <f t="shared" si="0"/>
        <v>99</v>
      </c>
      <c r="N9" s="136">
        <f t="shared" si="1"/>
        <v>71</v>
      </c>
      <c r="O9" s="136"/>
      <c r="P9" s="93"/>
      <c r="Q9" s="93"/>
      <c r="R9" s="93"/>
      <c r="S9" s="93">
        <f t="shared" si="2"/>
        <v>9</v>
      </c>
      <c r="V9" s="251" t="s">
        <v>80</v>
      </c>
      <c r="W9" s="255"/>
      <c r="X9" s="247" t="s">
        <v>206</v>
      </c>
      <c r="Y9" s="247"/>
      <c r="Z9" s="249" t="str">
        <f t="shared" si="3"/>
        <v>森 成高</v>
      </c>
      <c r="AA9" s="55">
        <f t="shared" si="4"/>
        <v>46</v>
      </c>
      <c r="AB9" s="55">
        <f t="shared" si="4"/>
        <v>53</v>
      </c>
      <c r="AC9" s="55">
        <f t="shared" si="5"/>
        <v>99</v>
      </c>
      <c r="AD9" s="55"/>
      <c r="AE9" s="55"/>
    </row>
    <row r="10" spans="1:31" ht="17.5" customHeight="1">
      <c r="A10" s="130">
        <v>8</v>
      </c>
      <c r="B10" s="130">
        <v>8</v>
      </c>
      <c r="C10" s="131" t="s">
        <v>44</v>
      </c>
      <c r="D10" s="132">
        <v>9</v>
      </c>
      <c r="E10" s="133" t="s">
        <v>415</v>
      </c>
      <c r="F10" s="133" t="s">
        <v>356</v>
      </c>
      <c r="G10" s="134" t="s">
        <v>232</v>
      </c>
      <c r="H10" s="297">
        <v>13</v>
      </c>
      <c r="I10" s="144"/>
      <c r="J10" s="367" t="s">
        <v>60</v>
      </c>
      <c r="K10" s="136">
        <v>46</v>
      </c>
      <c r="L10" s="136">
        <v>39</v>
      </c>
      <c r="M10" s="136">
        <f t="shared" si="0"/>
        <v>85</v>
      </c>
      <c r="N10" s="136">
        <f t="shared" si="1"/>
        <v>72</v>
      </c>
      <c r="O10" s="136"/>
      <c r="P10" s="93"/>
      <c r="Q10" s="93"/>
      <c r="R10" s="93"/>
      <c r="S10" s="93">
        <f t="shared" si="2"/>
        <v>8</v>
      </c>
      <c r="V10" s="251" t="s">
        <v>81</v>
      </c>
      <c r="W10" s="255"/>
      <c r="X10" s="247" t="s">
        <v>220</v>
      </c>
      <c r="Y10" s="247" t="s">
        <v>204</v>
      </c>
      <c r="Z10" s="249" t="str">
        <f t="shared" si="3"/>
        <v>水澤 秀光</v>
      </c>
      <c r="AA10" s="55">
        <f t="shared" si="4"/>
        <v>46</v>
      </c>
      <c r="AB10" s="55">
        <f t="shared" si="4"/>
        <v>39</v>
      </c>
      <c r="AC10" s="55">
        <f t="shared" si="5"/>
        <v>85</v>
      </c>
      <c r="AD10" s="55"/>
      <c r="AE10" s="55"/>
    </row>
    <row r="11" spans="1:31" ht="17.5" customHeight="1">
      <c r="A11" s="130">
        <v>9</v>
      </c>
      <c r="B11" s="130">
        <v>7</v>
      </c>
      <c r="C11" s="131" t="s">
        <v>44</v>
      </c>
      <c r="D11" s="132">
        <v>9</v>
      </c>
      <c r="E11" s="143" t="s">
        <v>416</v>
      </c>
      <c r="F11" s="143" t="s">
        <v>358</v>
      </c>
      <c r="G11" s="134" t="s">
        <v>529</v>
      </c>
      <c r="H11" s="367">
        <v>18</v>
      </c>
      <c r="I11" s="135"/>
      <c r="J11" s="367" t="s">
        <v>60</v>
      </c>
      <c r="K11" s="136">
        <v>47</v>
      </c>
      <c r="L11" s="136">
        <v>43</v>
      </c>
      <c r="M11" s="136">
        <f t="shared" si="0"/>
        <v>90</v>
      </c>
      <c r="N11" s="136">
        <f t="shared" si="1"/>
        <v>72</v>
      </c>
      <c r="O11" s="136"/>
      <c r="P11" s="93">
        <v>14</v>
      </c>
      <c r="Q11" s="93"/>
      <c r="R11" s="93"/>
      <c r="S11" s="93">
        <f t="shared" si="2"/>
        <v>7</v>
      </c>
      <c r="V11" s="251" t="s">
        <v>82</v>
      </c>
      <c r="W11" s="255"/>
      <c r="X11" s="247" t="s">
        <v>305</v>
      </c>
      <c r="Y11" s="247" t="s">
        <v>200</v>
      </c>
      <c r="Z11" s="249" t="str">
        <f t="shared" si="3"/>
        <v>高木 健</v>
      </c>
      <c r="AA11" s="55">
        <f t="shared" si="4"/>
        <v>47</v>
      </c>
      <c r="AB11" s="55">
        <f t="shared" si="4"/>
        <v>43</v>
      </c>
      <c r="AC11" s="55">
        <f t="shared" si="5"/>
        <v>90</v>
      </c>
      <c r="AD11" s="55"/>
      <c r="AE11" s="55"/>
    </row>
    <row r="12" spans="1:31" ht="17.5" customHeight="1">
      <c r="A12" s="130">
        <v>10</v>
      </c>
      <c r="B12" s="130">
        <v>6</v>
      </c>
      <c r="C12" s="131" t="s">
        <v>44</v>
      </c>
      <c r="D12" s="132">
        <v>7</v>
      </c>
      <c r="E12" s="143" t="s">
        <v>410</v>
      </c>
      <c r="F12" s="133" t="s">
        <v>126</v>
      </c>
      <c r="G12" s="134" t="s">
        <v>524</v>
      </c>
      <c r="H12" s="291">
        <v>31</v>
      </c>
      <c r="I12" s="141"/>
      <c r="J12" s="291" t="s">
        <v>60</v>
      </c>
      <c r="K12" s="136">
        <v>49</v>
      </c>
      <c r="L12" s="136">
        <v>54</v>
      </c>
      <c r="M12" s="136">
        <f t="shared" si="0"/>
        <v>103</v>
      </c>
      <c r="N12" s="136">
        <f t="shared" si="1"/>
        <v>72</v>
      </c>
      <c r="O12" s="136" t="s">
        <v>508</v>
      </c>
      <c r="P12" s="93">
        <v>3</v>
      </c>
      <c r="Q12" s="93"/>
      <c r="R12" s="93"/>
      <c r="S12" s="93">
        <f t="shared" si="2"/>
        <v>6</v>
      </c>
      <c r="V12" s="251" t="s">
        <v>83</v>
      </c>
      <c r="W12" s="255"/>
      <c r="X12" s="247" t="s">
        <v>306</v>
      </c>
      <c r="Y12" s="247" t="s">
        <v>205</v>
      </c>
      <c r="Z12" s="249" t="str">
        <f t="shared" si="3"/>
        <v>齋藤 育真</v>
      </c>
      <c r="AA12" s="55">
        <f t="shared" si="4"/>
        <v>49</v>
      </c>
      <c r="AB12" s="55">
        <f t="shared" si="4"/>
        <v>54</v>
      </c>
      <c r="AC12" s="55">
        <f t="shared" si="5"/>
        <v>103</v>
      </c>
      <c r="AD12" s="55"/>
      <c r="AE12" s="55"/>
    </row>
    <row r="13" spans="1:31" ht="17.5" customHeight="1">
      <c r="A13" s="130">
        <v>11</v>
      </c>
      <c r="B13" s="130">
        <v>5</v>
      </c>
      <c r="C13" s="131" t="s">
        <v>44</v>
      </c>
      <c r="D13" s="132">
        <v>5</v>
      </c>
      <c r="E13" s="133" t="s">
        <v>402</v>
      </c>
      <c r="F13" s="133" t="s">
        <v>363</v>
      </c>
      <c r="G13" s="134" t="s">
        <v>518</v>
      </c>
      <c r="H13" s="349">
        <v>11</v>
      </c>
      <c r="I13" s="135"/>
      <c r="J13" s="349" t="s">
        <v>60</v>
      </c>
      <c r="K13" s="136">
        <v>42</v>
      </c>
      <c r="L13" s="136">
        <v>42</v>
      </c>
      <c r="M13" s="136">
        <f t="shared" si="0"/>
        <v>84</v>
      </c>
      <c r="N13" s="136">
        <f t="shared" si="1"/>
        <v>73</v>
      </c>
      <c r="O13" s="136">
        <v>14</v>
      </c>
      <c r="P13" s="93">
        <v>12</v>
      </c>
      <c r="Q13" s="93"/>
      <c r="R13" s="93"/>
      <c r="S13" s="93">
        <f t="shared" si="2"/>
        <v>5</v>
      </c>
      <c r="V13" s="251" t="s">
        <v>99</v>
      </c>
      <c r="W13" s="255"/>
      <c r="X13" s="247" t="s">
        <v>308</v>
      </c>
      <c r="Y13" s="255"/>
      <c r="Z13" s="249" t="str">
        <f t="shared" si="3"/>
        <v>大井 昌哉</v>
      </c>
      <c r="AA13" s="55">
        <f t="shared" si="4"/>
        <v>42</v>
      </c>
      <c r="AB13" s="55">
        <f t="shared" si="4"/>
        <v>42</v>
      </c>
      <c r="AC13" s="55">
        <f t="shared" si="5"/>
        <v>84</v>
      </c>
      <c r="AD13" s="55"/>
      <c r="AE13" s="55"/>
    </row>
    <row r="14" spans="1:31" ht="17.5" customHeight="1">
      <c r="A14" s="130">
        <v>12</v>
      </c>
      <c r="B14" s="130">
        <v>4</v>
      </c>
      <c r="C14" s="131" t="s">
        <v>44</v>
      </c>
      <c r="D14" s="132">
        <v>4</v>
      </c>
      <c r="E14" s="143" t="s">
        <v>397</v>
      </c>
      <c r="F14" s="143" t="s">
        <v>354</v>
      </c>
      <c r="G14" s="134" t="s">
        <v>112</v>
      </c>
      <c r="H14" s="349">
        <v>17</v>
      </c>
      <c r="I14" s="144"/>
      <c r="J14" s="297" t="s">
        <v>64</v>
      </c>
      <c r="K14" s="136">
        <v>43</v>
      </c>
      <c r="L14" s="136">
        <v>47</v>
      </c>
      <c r="M14" s="136">
        <f t="shared" si="0"/>
        <v>90</v>
      </c>
      <c r="N14" s="136">
        <f t="shared" si="1"/>
        <v>73</v>
      </c>
      <c r="O14" s="136"/>
      <c r="P14" s="93"/>
      <c r="Q14" s="93"/>
      <c r="R14" s="93"/>
      <c r="S14" s="93">
        <f t="shared" si="2"/>
        <v>4</v>
      </c>
      <c r="V14" s="255" t="s">
        <v>84</v>
      </c>
      <c r="W14" s="255"/>
      <c r="X14" s="255" t="s">
        <v>458</v>
      </c>
      <c r="Y14" s="246" t="s">
        <v>301</v>
      </c>
      <c r="Z14" s="249" t="str">
        <f t="shared" si="3"/>
        <v>篠塚 和明</v>
      </c>
      <c r="AA14" s="55">
        <f t="shared" si="4"/>
        <v>43</v>
      </c>
      <c r="AB14" s="55">
        <f t="shared" si="4"/>
        <v>47</v>
      </c>
      <c r="AC14" s="55">
        <f t="shared" si="5"/>
        <v>90</v>
      </c>
      <c r="AD14" s="55"/>
      <c r="AE14" s="55"/>
    </row>
    <row r="15" spans="1:31" ht="17.5" customHeight="1">
      <c r="A15" s="130">
        <v>13</v>
      </c>
      <c r="B15" s="130">
        <v>3</v>
      </c>
      <c r="C15" s="131" t="s">
        <v>44</v>
      </c>
      <c r="D15" s="132">
        <v>10</v>
      </c>
      <c r="E15" s="133" t="s">
        <v>420</v>
      </c>
      <c r="F15" s="133" t="s">
        <v>364</v>
      </c>
      <c r="G15" s="134" t="s">
        <v>532</v>
      </c>
      <c r="H15" s="297">
        <v>21</v>
      </c>
      <c r="I15" s="144"/>
      <c r="J15" s="349" t="s">
        <v>60</v>
      </c>
      <c r="K15" s="136">
        <v>49</v>
      </c>
      <c r="L15" s="136">
        <v>46</v>
      </c>
      <c r="M15" s="136">
        <f t="shared" si="0"/>
        <v>95</v>
      </c>
      <c r="N15" s="136">
        <f t="shared" si="1"/>
        <v>74</v>
      </c>
      <c r="O15" s="136"/>
      <c r="P15" s="93"/>
      <c r="Q15" s="93">
        <v>8</v>
      </c>
      <c r="R15" s="93"/>
      <c r="S15" s="93">
        <f t="shared" si="2"/>
        <v>3</v>
      </c>
      <c r="V15" s="255" t="s">
        <v>242</v>
      </c>
      <c r="W15" s="255"/>
      <c r="X15" s="255" t="s">
        <v>458</v>
      </c>
      <c r="Y15" s="246" t="s">
        <v>301</v>
      </c>
      <c r="Z15" s="249" t="str">
        <f t="shared" si="3"/>
        <v>山口 太一</v>
      </c>
      <c r="AA15" s="55">
        <f t="shared" si="4"/>
        <v>49</v>
      </c>
      <c r="AB15" s="55">
        <f t="shared" si="4"/>
        <v>46</v>
      </c>
      <c r="AC15" s="55">
        <f t="shared" si="5"/>
        <v>95</v>
      </c>
      <c r="AD15" s="55"/>
      <c r="AE15" s="55"/>
    </row>
    <row r="16" spans="1:31" ht="17.5" customHeight="1">
      <c r="A16" s="130">
        <v>14</v>
      </c>
      <c r="B16" s="130">
        <v>2</v>
      </c>
      <c r="C16" s="131" t="s">
        <v>44</v>
      </c>
      <c r="D16" s="132">
        <v>3</v>
      </c>
      <c r="E16" s="133" t="s">
        <v>394</v>
      </c>
      <c r="F16" s="133" t="s">
        <v>339</v>
      </c>
      <c r="G16" s="134" t="s">
        <v>514</v>
      </c>
      <c r="H16" s="291">
        <v>24</v>
      </c>
      <c r="I16" s="135"/>
      <c r="J16" s="349" t="s">
        <v>64</v>
      </c>
      <c r="K16" s="136">
        <v>51</v>
      </c>
      <c r="L16" s="136">
        <v>47</v>
      </c>
      <c r="M16" s="136">
        <f t="shared" si="0"/>
        <v>98</v>
      </c>
      <c r="N16" s="136">
        <f t="shared" si="1"/>
        <v>74</v>
      </c>
      <c r="O16" s="136"/>
      <c r="P16" s="93"/>
      <c r="Q16" s="142"/>
      <c r="R16" s="93"/>
      <c r="S16" s="93">
        <f t="shared" si="2"/>
        <v>2</v>
      </c>
      <c r="V16" s="255" t="s">
        <v>243</v>
      </c>
      <c r="W16" s="255"/>
      <c r="X16" s="255" t="s">
        <v>458</v>
      </c>
      <c r="Y16" s="246" t="s">
        <v>301</v>
      </c>
      <c r="Z16" s="249" t="str">
        <f t="shared" si="3"/>
        <v>長島 隆志</v>
      </c>
      <c r="AA16" s="59"/>
      <c r="AB16" s="55"/>
      <c r="AC16" s="55"/>
      <c r="AD16" s="55"/>
      <c r="AE16" s="55"/>
    </row>
    <row r="17" spans="1:31" ht="17.5" customHeight="1">
      <c r="A17" s="130">
        <v>15</v>
      </c>
      <c r="B17" s="130">
        <v>1</v>
      </c>
      <c r="C17" s="131" t="s">
        <v>44</v>
      </c>
      <c r="D17" s="132">
        <v>3</v>
      </c>
      <c r="E17" s="133" t="s">
        <v>395</v>
      </c>
      <c r="F17" s="133" t="s">
        <v>350</v>
      </c>
      <c r="G17" s="134" t="s">
        <v>515</v>
      </c>
      <c r="H17" s="297">
        <v>26</v>
      </c>
      <c r="I17" s="139"/>
      <c r="J17" s="297" t="s">
        <v>60</v>
      </c>
      <c r="K17" s="136">
        <v>46</v>
      </c>
      <c r="L17" s="136">
        <v>54</v>
      </c>
      <c r="M17" s="136">
        <f t="shared" si="0"/>
        <v>100</v>
      </c>
      <c r="N17" s="136">
        <f t="shared" si="1"/>
        <v>74</v>
      </c>
      <c r="O17" s="136">
        <v>2</v>
      </c>
      <c r="P17" s="93"/>
      <c r="Q17" s="93"/>
      <c r="R17" s="93"/>
      <c r="S17" s="93">
        <f t="shared" si="2"/>
        <v>1</v>
      </c>
      <c r="V17" s="251" t="s">
        <v>104</v>
      </c>
      <c r="W17" s="255"/>
      <c r="X17" s="460" t="s">
        <v>545</v>
      </c>
      <c r="Y17" s="460" t="s">
        <v>237</v>
      </c>
      <c r="Z17" s="249" t="str">
        <f t="shared" si="3"/>
        <v>肥嶋 俊明</v>
      </c>
      <c r="AA17" s="58"/>
      <c r="AB17" s="55"/>
      <c r="AC17" s="55"/>
      <c r="AD17" s="55"/>
      <c r="AE17" s="55"/>
    </row>
    <row r="18" spans="1:31" ht="17.5" customHeight="1">
      <c r="A18" s="130">
        <v>16</v>
      </c>
      <c r="B18" s="130">
        <v>1</v>
      </c>
      <c r="C18" s="131" t="s">
        <v>44</v>
      </c>
      <c r="D18" s="132">
        <v>10</v>
      </c>
      <c r="E18" s="133" t="s">
        <v>421</v>
      </c>
      <c r="F18" s="133" t="s">
        <v>207</v>
      </c>
      <c r="G18" s="134" t="s">
        <v>533</v>
      </c>
      <c r="H18" s="291">
        <v>36</v>
      </c>
      <c r="I18" s="141"/>
      <c r="J18" s="297" t="s">
        <v>63</v>
      </c>
      <c r="K18" s="136">
        <v>57</v>
      </c>
      <c r="L18" s="136">
        <v>54</v>
      </c>
      <c r="M18" s="136">
        <f t="shared" si="0"/>
        <v>111</v>
      </c>
      <c r="N18" s="136">
        <f t="shared" si="1"/>
        <v>75</v>
      </c>
      <c r="O18" s="136"/>
      <c r="P18" s="93"/>
      <c r="Q18" s="93"/>
      <c r="R18" s="93"/>
      <c r="S18" s="93">
        <f t="shared" si="2"/>
        <v>1</v>
      </c>
      <c r="V18" s="255" t="s">
        <v>270</v>
      </c>
      <c r="W18" s="255"/>
      <c r="X18" s="255" t="s">
        <v>458</v>
      </c>
      <c r="Y18" s="246" t="s">
        <v>301</v>
      </c>
      <c r="Z18" s="249" t="str">
        <f t="shared" si="3"/>
        <v>須川 雅子</v>
      </c>
      <c r="AA18" s="58"/>
      <c r="AB18" s="55"/>
      <c r="AC18" s="55"/>
      <c r="AD18" s="55"/>
      <c r="AE18" s="55"/>
    </row>
    <row r="19" spans="1:31" ht="17.5" customHeight="1">
      <c r="A19" s="130">
        <v>17</v>
      </c>
      <c r="B19" s="130">
        <v>1</v>
      </c>
      <c r="C19" s="131" t="s">
        <v>44</v>
      </c>
      <c r="D19" s="132">
        <v>10</v>
      </c>
      <c r="E19" s="133" t="s">
        <v>419</v>
      </c>
      <c r="F19" s="133" t="s">
        <v>339</v>
      </c>
      <c r="G19" s="134" t="s">
        <v>110</v>
      </c>
      <c r="H19" s="291">
        <v>12</v>
      </c>
      <c r="I19" s="135"/>
      <c r="J19" s="349" t="s">
        <v>64</v>
      </c>
      <c r="K19" s="136">
        <v>43</v>
      </c>
      <c r="L19" s="136">
        <v>45</v>
      </c>
      <c r="M19" s="136">
        <f t="shared" si="0"/>
        <v>88</v>
      </c>
      <c r="N19" s="136">
        <f t="shared" si="1"/>
        <v>76</v>
      </c>
      <c r="O19" s="136"/>
      <c r="P19" s="93"/>
      <c r="Q19" s="93"/>
      <c r="R19" s="93"/>
      <c r="S19" s="93">
        <f t="shared" si="2"/>
        <v>1</v>
      </c>
      <c r="V19" s="255" t="s">
        <v>271</v>
      </c>
      <c r="W19" s="255"/>
      <c r="X19" s="255" t="s">
        <v>314</v>
      </c>
      <c r="Y19" s="255" t="s">
        <v>209</v>
      </c>
      <c r="Z19" s="249" t="str">
        <f t="shared" si="3"/>
        <v>森岡 保弘</v>
      </c>
      <c r="AA19" s="58"/>
      <c r="AB19" s="55"/>
      <c r="AC19" s="55"/>
      <c r="AD19" s="55"/>
      <c r="AE19" s="55"/>
    </row>
    <row r="20" spans="1:31" ht="17.5" customHeight="1">
      <c r="A20" s="130">
        <v>18</v>
      </c>
      <c r="B20" s="130">
        <v>1</v>
      </c>
      <c r="C20" s="131" t="s">
        <v>44</v>
      </c>
      <c r="D20" s="132">
        <v>1</v>
      </c>
      <c r="E20" s="133" t="s">
        <v>384</v>
      </c>
      <c r="F20" s="133" t="s">
        <v>332</v>
      </c>
      <c r="G20" s="134" t="s">
        <v>509</v>
      </c>
      <c r="H20" s="325">
        <v>22</v>
      </c>
      <c r="I20" s="135"/>
      <c r="J20" s="349" t="s">
        <v>60</v>
      </c>
      <c r="K20" s="136">
        <v>48</v>
      </c>
      <c r="L20" s="136">
        <v>50</v>
      </c>
      <c r="M20" s="136">
        <f t="shared" si="0"/>
        <v>98</v>
      </c>
      <c r="N20" s="136">
        <f t="shared" si="1"/>
        <v>76</v>
      </c>
      <c r="O20" s="136"/>
      <c r="P20" s="93"/>
      <c r="Q20" s="93"/>
      <c r="R20" s="137"/>
      <c r="S20" s="93">
        <f t="shared" si="2"/>
        <v>1</v>
      </c>
      <c r="V20" s="251" t="s">
        <v>88</v>
      </c>
      <c r="W20" s="255"/>
      <c r="X20" s="460"/>
      <c r="Y20" s="255"/>
      <c r="Z20" s="249" t="str">
        <f t="shared" si="3"/>
        <v>小山 明男</v>
      </c>
      <c r="AA20" s="58"/>
      <c r="AB20" s="55"/>
      <c r="AC20" s="55"/>
      <c r="AD20" s="55"/>
      <c r="AE20" s="55"/>
    </row>
    <row r="21" spans="1:31" ht="17.5" customHeight="1">
      <c r="A21" s="130">
        <v>19</v>
      </c>
      <c r="B21" s="130">
        <v>1</v>
      </c>
      <c r="C21" s="131" t="s">
        <v>44</v>
      </c>
      <c r="D21" s="132">
        <v>2</v>
      </c>
      <c r="E21" s="133" t="s">
        <v>391</v>
      </c>
      <c r="F21" s="133" t="s">
        <v>339</v>
      </c>
      <c r="G21" s="134" t="s">
        <v>512</v>
      </c>
      <c r="H21" s="291">
        <v>30</v>
      </c>
      <c r="I21" s="135"/>
      <c r="J21" s="297" t="s">
        <v>63</v>
      </c>
      <c r="K21" s="136">
        <v>55</v>
      </c>
      <c r="L21" s="136">
        <v>52</v>
      </c>
      <c r="M21" s="136">
        <f t="shared" si="0"/>
        <v>107</v>
      </c>
      <c r="N21" s="136">
        <f t="shared" si="1"/>
        <v>77</v>
      </c>
      <c r="O21" s="136"/>
      <c r="P21" s="93"/>
      <c r="Q21" s="93"/>
      <c r="R21" s="93"/>
      <c r="S21" s="93">
        <f t="shared" si="2"/>
        <v>1</v>
      </c>
      <c r="V21" s="255" t="s">
        <v>219</v>
      </c>
      <c r="W21" s="255"/>
      <c r="X21" s="484" t="s">
        <v>545</v>
      </c>
      <c r="Y21" s="484" t="s">
        <v>237</v>
      </c>
      <c r="Z21" s="471" t="str">
        <f t="shared" si="3"/>
        <v>Candy 長井</v>
      </c>
      <c r="AA21" s="58"/>
      <c r="AB21" s="55"/>
      <c r="AC21" s="55"/>
      <c r="AD21" s="55"/>
      <c r="AE21" s="55"/>
    </row>
    <row r="22" spans="1:31" ht="17.5" customHeight="1">
      <c r="A22" s="130">
        <v>20</v>
      </c>
      <c r="B22" s="130">
        <v>1</v>
      </c>
      <c r="C22" s="131" t="s">
        <v>44</v>
      </c>
      <c r="D22" s="132">
        <v>7</v>
      </c>
      <c r="E22" s="133" t="s">
        <v>428</v>
      </c>
      <c r="F22" s="133" t="s">
        <v>339</v>
      </c>
      <c r="G22" s="134" t="s">
        <v>233</v>
      </c>
      <c r="H22" s="325">
        <v>9</v>
      </c>
      <c r="I22" s="141"/>
      <c r="J22" s="297" t="s">
        <v>63</v>
      </c>
      <c r="K22" s="136">
        <v>45</v>
      </c>
      <c r="L22" s="136">
        <v>42</v>
      </c>
      <c r="M22" s="136">
        <f t="shared" si="0"/>
        <v>87</v>
      </c>
      <c r="N22" s="136">
        <f t="shared" si="1"/>
        <v>78</v>
      </c>
      <c r="O22" s="136">
        <v>5</v>
      </c>
      <c r="P22" s="93"/>
      <c r="Q22" s="93" t="s">
        <v>543</v>
      </c>
      <c r="R22" s="93"/>
      <c r="S22" s="93">
        <f t="shared" si="2"/>
        <v>1</v>
      </c>
      <c r="V22" s="251" t="s">
        <v>272</v>
      </c>
      <c r="W22" s="255"/>
      <c r="X22" s="485" t="s">
        <v>309</v>
      </c>
      <c r="Y22" s="485" t="s">
        <v>208</v>
      </c>
      <c r="Z22" s="471" t="str">
        <f t="shared" si="3"/>
        <v>チョー ダニー</v>
      </c>
      <c r="AA22" s="58"/>
      <c r="AB22" s="55"/>
      <c r="AC22" s="55"/>
      <c r="AD22" s="55"/>
      <c r="AE22" s="55"/>
    </row>
    <row r="23" spans="1:31" ht="17.5" customHeight="1">
      <c r="A23" s="130">
        <v>21</v>
      </c>
      <c r="B23" s="130">
        <v>1</v>
      </c>
      <c r="C23" s="131" t="s">
        <v>44</v>
      </c>
      <c r="D23" s="132">
        <v>9</v>
      </c>
      <c r="E23" s="133" t="s">
        <v>417</v>
      </c>
      <c r="F23" s="133" t="s">
        <v>359</v>
      </c>
      <c r="G23" s="134" t="s">
        <v>530</v>
      </c>
      <c r="H23" s="367">
        <v>28</v>
      </c>
      <c r="I23" s="141"/>
      <c r="J23" s="297" t="s">
        <v>60</v>
      </c>
      <c r="K23" s="136">
        <v>53</v>
      </c>
      <c r="L23" s="136">
        <v>53</v>
      </c>
      <c r="M23" s="136">
        <f t="shared" si="0"/>
        <v>106</v>
      </c>
      <c r="N23" s="136">
        <f t="shared" si="1"/>
        <v>78</v>
      </c>
      <c r="O23" s="136"/>
      <c r="P23" s="93"/>
      <c r="Q23" s="93"/>
      <c r="R23" s="93"/>
      <c r="S23" s="93">
        <f t="shared" si="2"/>
        <v>1</v>
      </c>
      <c r="V23" s="255" t="s">
        <v>273</v>
      </c>
      <c r="W23" s="255"/>
      <c r="X23" s="484" t="s">
        <v>545</v>
      </c>
      <c r="Y23" s="484" t="s">
        <v>237</v>
      </c>
      <c r="Z23" s="471" t="str">
        <f t="shared" si="3"/>
        <v>有田 靖</v>
      </c>
      <c r="AA23" s="58"/>
      <c r="AB23" s="55"/>
      <c r="AC23" s="55"/>
      <c r="AD23" s="55"/>
      <c r="AE23" s="55"/>
    </row>
    <row r="24" spans="1:31" ht="17.5" customHeight="1">
      <c r="A24" s="130">
        <v>22</v>
      </c>
      <c r="B24" s="130">
        <v>1</v>
      </c>
      <c r="C24" s="131" t="s">
        <v>44</v>
      </c>
      <c r="D24" s="132">
        <v>7</v>
      </c>
      <c r="E24" s="133" t="s">
        <v>409</v>
      </c>
      <c r="F24" s="133" t="s">
        <v>131</v>
      </c>
      <c r="G24" s="134" t="s">
        <v>523</v>
      </c>
      <c r="H24" s="367">
        <v>16</v>
      </c>
      <c r="I24" s="136"/>
      <c r="J24" s="297" t="s">
        <v>60</v>
      </c>
      <c r="K24" s="136">
        <v>47</v>
      </c>
      <c r="L24" s="136">
        <v>49</v>
      </c>
      <c r="M24" s="136">
        <f t="shared" si="0"/>
        <v>96</v>
      </c>
      <c r="N24" s="136">
        <f t="shared" si="1"/>
        <v>80</v>
      </c>
      <c r="O24" s="136"/>
      <c r="P24" s="93"/>
      <c r="Q24" s="93"/>
      <c r="R24" s="93"/>
      <c r="S24" s="93">
        <f t="shared" si="2"/>
        <v>1</v>
      </c>
      <c r="V24" s="251" t="s">
        <v>274</v>
      </c>
      <c r="W24" s="255"/>
      <c r="X24" s="485" t="s">
        <v>105</v>
      </c>
      <c r="Y24" s="485" t="s">
        <v>209</v>
      </c>
      <c r="Z24" s="471" t="str">
        <f t="shared" si="3"/>
        <v>矢尾板 Tony</v>
      </c>
      <c r="AA24" s="58"/>
      <c r="AB24" s="55"/>
      <c r="AC24" s="55"/>
      <c r="AD24" s="55"/>
      <c r="AE24" s="55"/>
    </row>
    <row r="25" spans="1:31" ht="17.5" customHeight="1">
      <c r="A25" s="130">
        <v>23</v>
      </c>
      <c r="B25" s="130">
        <v>1</v>
      </c>
      <c r="C25" s="131" t="s">
        <v>44</v>
      </c>
      <c r="D25" s="132">
        <v>9</v>
      </c>
      <c r="E25" s="133" t="s">
        <v>418</v>
      </c>
      <c r="F25" s="133" t="s">
        <v>339</v>
      </c>
      <c r="G25" s="134" t="s">
        <v>531</v>
      </c>
      <c r="H25" s="367">
        <v>36</v>
      </c>
      <c r="I25" s="141"/>
      <c r="J25" s="297" t="s">
        <v>63</v>
      </c>
      <c r="K25" s="136">
        <v>60</v>
      </c>
      <c r="L25" s="136">
        <v>56</v>
      </c>
      <c r="M25" s="136">
        <f t="shared" si="0"/>
        <v>116</v>
      </c>
      <c r="N25" s="136">
        <f t="shared" si="1"/>
        <v>80</v>
      </c>
      <c r="O25" s="136"/>
      <c r="P25" s="93"/>
      <c r="Q25" s="93"/>
      <c r="R25" s="93"/>
      <c r="S25" s="93">
        <f t="shared" si="2"/>
        <v>1</v>
      </c>
      <c r="V25" s="251" t="s">
        <v>275</v>
      </c>
      <c r="W25" s="255"/>
      <c r="X25" s="485" t="s">
        <v>89</v>
      </c>
      <c r="Y25" s="485" t="s">
        <v>210</v>
      </c>
      <c r="Z25" s="471" t="str">
        <f t="shared" si="3"/>
        <v>吉岡 裕子 Ahn</v>
      </c>
      <c r="AA25" s="59"/>
      <c r="AB25" s="55"/>
      <c r="AC25" s="55"/>
      <c r="AD25" s="55"/>
      <c r="AE25" s="55"/>
    </row>
    <row r="26" spans="1:31" ht="17.5" customHeight="1">
      <c r="A26" s="130">
        <v>24</v>
      </c>
      <c r="B26" s="130">
        <v>1</v>
      </c>
      <c r="C26" s="131" t="s">
        <v>44</v>
      </c>
      <c r="D26" s="132">
        <v>4</v>
      </c>
      <c r="E26" s="133" t="s">
        <v>400</v>
      </c>
      <c r="F26" s="145" t="s">
        <v>128</v>
      </c>
      <c r="G26" s="134" t="s">
        <v>517</v>
      </c>
      <c r="H26" s="367">
        <v>29</v>
      </c>
      <c r="I26" s="141"/>
      <c r="J26" s="291" t="s">
        <v>60</v>
      </c>
      <c r="K26" s="136">
        <v>56</v>
      </c>
      <c r="L26" s="136">
        <v>54</v>
      </c>
      <c r="M26" s="136">
        <f t="shared" si="0"/>
        <v>110</v>
      </c>
      <c r="N26" s="136">
        <f t="shared" si="1"/>
        <v>81</v>
      </c>
      <c r="O26" s="146"/>
      <c r="P26" s="93"/>
      <c r="Q26" s="93"/>
      <c r="R26" s="93"/>
      <c r="S26" s="93">
        <f t="shared" si="2"/>
        <v>1</v>
      </c>
      <c r="V26" s="255" t="s">
        <v>276</v>
      </c>
      <c r="W26" s="255"/>
      <c r="X26" s="484" t="s">
        <v>545</v>
      </c>
      <c r="Y26" s="484" t="s">
        <v>237</v>
      </c>
      <c r="Z26" s="471" t="str">
        <f t="shared" si="3"/>
        <v>松井 恒和</v>
      </c>
      <c r="AA26" s="58"/>
      <c r="AB26" s="55"/>
      <c r="AC26" s="55"/>
      <c r="AD26" s="55"/>
      <c r="AE26" s="55"/>
    </row>
    <row r="27" spans="1:31" ht="17.5" customHeight="1">
      <c r="A27" s="130">
        <v>25</v>
      </c>
      <c r="B27" s="130">
        <v>1</v>
      </c>
      <c r="C27" s="131" t="s">
        <v>44</v>
      </c>
      <c r="D27" s="132">
        <v>2</v>
      </c>
      <c r="E27" s="133" t="s">
        <v>389</v>
      </c>
      <c r="F27" s="133" t="s">
        <v>127</v>
      </c>
      <c r="G27" s="134" t="s">
        <v>510</v>
      </c>
      <c r="H27" s="291">
        <v>18</v>
      </c>
      <c r="I27" s="139"/>
      <c r="J27" s="297" t="s">
        <v>60</v>
      </c>
      <c r="K27" s="136">
        <v>51</v>
      </c>
      <c r="L27" s="136">
        <v>49</v>
      </c>
      <c r="M27" s="136">
        <f t="shared" si="0"/>
        <v>100</v>
      </c>
      <c r="N27" s="136">
        <f t="shared" si="1"/>
        <v>82</v>
      </c>
      <c r="O27" s="136"/>
      <c r="P27" s="93"/>
      <c r="Q27" s="93"/>
      <c r="R27" s="140"/>
      <c r="S27" s="93">
        <f t="shared" si="2"/>
        <v>1</v>
      </c>
      <c r="V27" s="251" t="s">
        <v>277</v>
      </c>
      <c r="W27" s="255"/>
      <c r="X27" s="485" t="s">
        <v>309</v>
      </c>
      <c r="Y27" s="485" t="s">
        <v>208</v>
      </c>
      <c r="Z27" s="471" t="str">
        <f t="shared" si="3"/>
        <v>後藤 敦彦</v>
      </c>
      <c r="AA27" s="55"/>
      <c r="AB27" s="55"/>
      <c r="AC27" s="55"/>
      <c r="AD27" s="55"/>
      <c r="AE27" s="55"/>
    </row>
    <row r="28" spans="1:31" ht="17.5" customHeight="1">
      <c r="A28" s="130">
        <v>26</v>
      </c>
      <c r="B28" s="130">
        <v>1</v>
      </c>
      <c r="C28" s="131" t="s">
        <v>44</v>
      </c>
      <c r="D28" s="132">
        <v>7</v>
      </c>
      <c r="E28" s="133" t="s">
        <v>411</v>
      </c>
      <c r="F28" s="133" t="s">
        <v>347</v>
      </c>
      <c r="G28" s="134" t="s">
        <v>525</v>
      </c>
      <c r="H28" s="721">
        <v>30</v>
      </c>
      <c r="I28" s="141"/>
      <c r="J28" s="291" t="s">
        <v>60</v>
      </c>
      <c r="K28" s="136">
        <v>60</v>
      </c>
      <c r="L28" s="136">
        <v>52</v>
      </c>
      <c r="M28" s="136">
        <f t="shared" si="0"/>
        <v>112</v>
      </c>
      <c r="N28" s="136">
        <f t="shared" si="1"/>
        <v>82</v>
      </c>
      <c r="O28" s="136">
        <v>17</v>
      </c>
      <c r="P28" s="93"/>
      <c r="Q28" s="93"/>
      <c r="R28" s="93"/>
      <c r="S28" s="93">
        <f t="shared" si="2"/>
        <v>1</v>
      </c>
      <c r="V28" s="255" t="s">
        <v>278</v>
      </c>
      <c r="W28" s="255"/>
      <c r="X28" s="485" t="s">
        <v>53</v>
      </c>
      <c r="Y28" s="485" t="s">
        <v>222</v>
      </c>
      <c r="Z28" s="471" t="str">
        <f t="shared" si="3"/>
        <v>金廣 正人</v>
      </c>
      <c r="AA28" s="55"/>
      <c r="AB28" s="55"/>
      <c r="AC28" s="55"/>
      <c r="AD28" s="55"/>
      <c r="AE28" s="55"/>
    </row>
    <row r="29" spans="1:31" ht="17.5" customHeight="1">
      <c r="A29" s="130">
        <v>27</v>
      </c>
      <c r="B29" s="130">
        <v>1</v>
      </c>
      <c r="C29" s="131" t="s">
        <v>44</v>
      </c>
      <c r="D29" s="132">
        <v>6</v>
      </c>
      <c r="E29" s="133" t="s">
        <v>408</v>
      </c>
      <c r="F29" s="133" t="s">
        <v>335</v>
      </c>
      <c r="G29" s="134" t="s">
        <v>522</v>
      </c>
      <c r="H29" s="349">
        <v>19</v>
      </c>
      <c r="I29" s="141"/>
      <c r="J29" s="291" t="s">
        <v>60</v>
      </c>
      <c r="K29" s="136">
        <v>51</v>
      </c>
      <c r="L29" s="136">
        <v>52</v>
      </c>
      <c r="M29" s="136">
        <f t="shared" si="0"/>
        <v>103</v>
      </c>
      <c r="N29" s="136">
        <f t="shared" si="1"/>
        <v>84</v>
      </c>
      <c r="O29" s="136"/>
      <c r="P29" s="93"/>
      <c r="Q29" s="93"/>
      <c r="R29" s="93"/>
      <c r="S29" s="93">
        <f t="shared" si="2"/>
        <v>1</v>
      </c>
      <c r="V29" s="255" t="s">
        <v>279</v>
      </c>
      <c r="W29" s="255"/>
      <c r="X29" s="257"/>
      <c r="Y29" s="256"/>
      <c r="Z29" s="249" t="str">
        <f t="shared" si="3"/>
        <v>岡田 純</v>
      </c>
      <c r="AA29" s="55"/>
      <c r="AB29" s="55"/>
      <c r="AC29" s="55"/>
      <c r="AD29" s="56"/>
      <c r="AE29" s="55"/>
    </row>
    <row r="30" spans="1:31" ht="17.5" customHeight="1">
      <c r="A30" s="130">
        <v>28</v>
      </c>
      <c r="B30" s="130">
        <v>1</v>
      </c>
      <c r="C30" s="131" t="s">
        <v>44</v>
      </c>
      <c r="D30" s="132">
        <v>6</v>
      </c>
      <c r="E30" s="133" t="s">
        <v>407</v>
      </c>
      <c r="F30" s="133" t="s">
        <v>333</v>
      </c>
      <c r="G30" s="134" t="s">
        <v>521</v>
      </c>
      <c r="H30" s="349">
        <v>14</v>
      </c>
      <c r="I30" s="135"/>
      <c r="J30" s="291" t="s">
        <v>60</v>
      </c>
      <c r="K30" s="136">
        <v>51</v>
      </c>
      <c r="L30" s="136">
        <v>52</v>
      </c>
      <c r="M30" s="136">
        <f t="shared" si="0"/>
        <v>103</v>
      </c>
      <c r="N30" s="136">
        <f t="shared" si="1"/>
        <v>89</v>
      </c>
      <c r="O30" s="136"/>
      <c r="P30" s="93"/>
      <c r="Q30" s="93"/>
      <c r="R30" s="93"/>
      <c r="S30" s="93">
        <f t="shared" si="2"/>
        <v>1</v>
      </c>
      <c r="T30" s="93">
        <f>H30+1</f>
        <v>15</v>
      </c>
      <c r="V30" s="255" t="s">
        <v>280</v>
      </c>
      <c r="W30" s="255"/>
      <c r="X30" s="255"/>
      <c r="Y30" s="255"/>
      <c r="Z30" s="249" t="str">
        <f t="shared" si="3"/>
        <v>加藤 清也</v>
      </c>
      <c r="AA30" s="55"/>
      <c r="AB30" s="55"/>
      <c r="AC30" s="55"/>
      <c r="AD30" s="56"/>
      <c r="AE30" s="56"/>
    </row>
    <row r="31" spans="1:31" ht="17.5" customHeight="1">
      <c r="A31" s="130">
        <v>29</v>
      </c>
      <c r="B31" s="130">
        <v>1</v>
      </c>
      <c r="C31" s="131" t="s">
        <v>44</v>
      </c>
      <c r="D31" s="132">
        <v>5</v>
      </c>
      <c r="E31" s="133" t="s">
        <v>404</v>
      </c>
      <c r="F31" s="143" t="s">
        <v>405</v>
      </c>
      <c r="G31" s="134" t="s">
        <v>520</v>
      </c>
      <c r="H31" s="291">
        <v>36</v>
      </c>
      <c r="I31" s="136"/>
      <c r="J31" s="367" t="s">
        <v>64</v>
      </c>
      <c r="K31" s="136">
        <v>60</v>
      </c>
      <c r="L31" s="136">
        <v>65</v>
      </c>
      <c r="M31" s="136">
        <f t="shared" si="0"/>
        <v>125</v>
      </c>
      <c r="N31" s="136">
        <f t="shared" si="1"/>
        <v>89</v>
      </c>
      <c r="O31" s="136"/>
      <c r="P31" s="93"/>
      <c r="Q31" s="93"/>
      <c r="R31" s="93"/>
      <c r="S31" s="93">
        <f t="shared" si="2"/>
        <v>1</v>
      </c>
      <c r="T31" s="142">
        <f>H31+2</f>
        <v>38</v>
      </c>
      <c r="V31" s="255" t="s">
        <v>106</v>
      </c>
      <c r="W31" s="255"/>
      <c r="X31" s="255"/>
      <c r="Y31" s="255"/>
      <c r="Z31" s="249" t="str">
        <f t="shared" si="3"/>
        <v>堀 雅博</v>
      </c>
      <c r="AA31" s="55"/>
      <c r="AB31" s="55"/>
      <c r="AC31" s="55"/>
      <c r="AD31" s="57"/>
      <c r="AE31" s="57"/>
    </row>
    <row r="32" spans="1:31" ht="17.5" customHeight="1">
      <c r="A32" s="130">
        <v>30</v>
      </c>
      <c r="B32" s="130">
        <v>1</v>
      </c>
      <c r="C32" s="131" t="s">
        <v>44</v>
      </c>
      <c r="D32" s="132">
        <v>8</v>
      </c>
      <c r="E32" s="133" t="s">
        <v>414</v>
      </c>
      <c r="F32" s="133" t="s">
        <v>339</v>
      </c>
      <c r="G32" s="134" t="s">
        <v>528</v>
      </c>
      <c r="H32" s="367" t="s">
        <v>65</v>
      </c>
      <c r="I32" s="136"/>
      <c r="J32" s="297" t="s">
        <v>63</v>
      </c>
      <c r="K32" s="136"/>
      <c r="L32" s="136"/>
      <c r="M32" s="136">
        <f t="shared" ref="M32:M38" si="7">K32+L32</f>
        <v>0</v>
      </c>
      <c r="N32" s="136" t="e">
        <f t="shared" ref="N32:N38" si="8">M32-H32</f>
        <v>#VALUE!</v>
      </c>
      <c r="O32" s="136"/>
      <c r="P32" s="93"/>
      <c r="Q32" s="93"/>
      <c r="R32" s="93"/>
      <c r="S32" s="93"/>
      <c r="V32" s="251" t="s">
        <v>281</v>
      </c>
      <c r="W32" s="254"/>
      <c r="X32" s="460"/>
      <c r="Y32" s="255"/>
      <c r="Z32" s="249"/>
      <c r="AA32" s="55"/>
      <c r="AB32" s="55"/>
      <c r="AC32" s="55"/>
    </row>
    <row r="33" spans="1:29" ht="17.5" customHeight="1">
      <c r="A33" s="130">
        <v>31</v>
      </c>
      <c r="B33" s="130">
        <v>1</v>
      </c>
      <c r="C33" s="131" t="s">
        <v>44</v>
      </c>
      <c r="D33" s="132">
        <v>1</v>
      </c>
      <c r="E33" s="143" t="s">
        <v>386</v>
      </c>
      <c r="F33" s="143" t="s">
        <v>387</v>
      </c>
      <c r="G33" s="134" t="s">
        <v>534</v>
      </c>
      <c r="H33" s="367" t="s">
        <v>65</v>
      </c>
      <c r="I33" s="139"/>
      <c r="J33" s="367" t="s">
        <v>60</v>
      </c>
      <c r="K33" s="136">
        <v>52</v>
      </c>
      <c r="L33" s="136">
        <v>55</v>
      </c>
      <c r="M33" s="136">
        <f t="shared" si="7"/>
        <v>107</v>
      </c>
      <c r="N33" s="136" t="e">
        <f t="shared" si="8"/>
        <v>#VALUE!</v>
      </c>
      <c r="O33" s="136"/>
      <c r="P33" s="93"/>
      <c r="Q33" s="93"/>
      <c r="R33" s="93"/>
      <c r="S33" s="93">
        <f t="shared" si="2"/>
        <v>1</v>
      </c>
      <c r="V33" s="255" t="s">
        <v>282</v>
      </c>
      <c r="W33" s="254"/>
      <c r="X33" s="467"/>
      <c r="Y33" s="258"/>
      <c r="Z33" s="249"/>
      <c r="AA33" s="55"/>
      <c r="AB33" s="55"/>
      <c r="AC33" s="55"/>
    </row>
    <row r="34" spans="1:29" ht="17.5" customHeight="1">
      <c r="A34" s="130">
        <v>32</v>
      </c>
      <c r="B34" s="130">
        <v>1</v>
      </c>
      <c r="C34" s="131" t="s">
        <v>44</v>
      </c>
      <c r="D34" s="132">
        <v>1</v>
      </c>
      <c r="E34" s="143" t="s">
        <v>388</v>
      </c>
      <c r="F34" s="143" t="s">
        <v>342</v>
      </c>
      <c r="G34" s="134" t="s">
        <v>535</v>
      </c>
      <c r="H34" s="367" t="s">
        <v>65</v>
      </c>
      <c r="I34" s="147"/>
      <c r="J34" s="297" t="s">
        <v>60</v>
      </c>
      <c r="K34" s="136">
        <v>60</v>
      </c>
      <c r="L34" s="136">
        <v>62</v>
      </c>
      <c r="M34" s="136">
        <f t="shared" si="7"/>
        <v>122</v>
      </c>
      <c r="N34" s="136" t="e">
        <f t="shared" si="8"/>
        <v>#VALUE!</v>
      </c>
      <c r="O34" s="136"/>
      <c r="P34" s="93"/>
      <c r="Q34" s="93">
        <v>17</v>
      </c>
      <c r="R34" s="93"/>
      <c r="S34" s="93">
        <f t="shared" si="2"/>
        <v>1</v>
      </c>
      <c r="V34" s="255" t="s">
        <v>283</v>
      </c>
      <c r="W34" s="254"/>
      <c r="X34" s="258"/>
      <c r="Y34" s="258"/>
      <c r="Z34" s="249"/>
      <c r="AA34" s="55"/>
      <c r="AB34" s="55"/>
      <c r="AC34" s="55"/>
    </row>
    <row r="35" spans="1:29" ht="14.25" customHeight="1">
      <c r="A35" s="130">
        <v>33</v>
      </c>
      <c r="B35" s="130">
        <v>1</v>
      </c>
      <c r="C35" s="131" t="s">
        <v>44</v>
      </c>
      <c r="D35" s="132">
        <v>2</v>
      </c>
      <c r="E35" s="143" t="s">
        <v>392</v>
      </c>
      <c r="F35" s="143" t="s">
        <v>346</v>
      </c>
      <c r="G35" s="134" t="s">
        <v>536</v>
      </c>
      <c r="H35" s="367" t="s">
        <v>65</v>
      </c>
      <c r="I35" s="141"/>
      <c r="J35" s="291" t="s">
        <v>60</v>
      </c>
      <c r="K35" s="136">
        <v>51</v>
      </c>
      <c r="L35" s="136">
        <v>52</v>
      </c>
      <c r="M35" s="136">
        <f t="shared" si="7"/>
        <v>103</v>
      </c>
      <c r="N35" s="136" t="e">
        <f t="shared" si="8"/>
        <v>#VALUE!</v>
      </c>
      <c r="O35" s="136"/>
      <c r="P35" s="93"/>
      <c r="Q35" s="93"/>
      <c r="R35" s="93"/>
      <c r="S35" s="93">
        <f t="shared" si="2"/>
        <v>1</v>
      </c>
      <c r="V35" s="251" t="s">
        <v>90</v>
      </c>
      <c r="W35" s="254"/>
      <c r="X35" s="255"/>
      <c r="Y35" s="255"/>
      <c r="Z35" s="249"/>
    </row>
    <row r="36" spans="1:29" ht="20.5" customHeight="1">
      <c r="A36" s="130">
        <v>34</v>
      </c>
      <c r="B36" s="130">
        <v>1</v>
      </c>
      <c r="C36" s="131" t="s">
        <v>44</v>
      </c>
      <c r="D36" s="132">
        <v>3</v>
      </c>
      <c r="E36" s="133" t="s">
        <v>396</v>
      </c>
      <c r="F36" s="133" t="s">
        <v>350</v>
      </c>
      <c r="G36" s="134" t="s">
        <v>537</v>
      </c>
      <c r="H36" s="367" t="s">
        <v>65</v>
      </c>
      <c r="I36" s="144"/>
      <c r="J36" s="291" t="s">
        <v>60</v>
      </c>
      <c r="K36" s="136">
        <v>62</v>
      </c>
      <c r="L36" s="136">
        <v>57</v>
      </c>
      <c r="M36" s="136">
        <f t="shared" si="7"/>
        <v>119</v>
      </c>
      <c r="N36" s="136" t="e">
        <f t="shared" si="8"/>
        <v>#VALUE!</v>
      </c>
      <c r="O36" s="136"/>
      <c r="P36" s="93"/>
      <c r="Q36" s="93"/>
      <c r="R36" s="93"/>
      <c r="S36" s="93">
        <f t="shared" si="2"/>
        <v>1</v>
      </c>
      <c r="V36" s="255" t="s">
        <v>284</v>
      </c>
      <c r="W36" s="254"/>
      <c r="X36" s="258"/>
      <c r="Y36" s="258"/>
      <c r="Z36" s="249"/>
    </row>
    <row r="37" spans="1:29" ht="15" customHeight="1">
      <c r="A37" s="130">
        <v>35</v>
      </c>
      <c r="B37" s="130">
        <v>1</v>
      </c>
      <c r="C37" s="131" t="s">
        <v>44</v>
      </c>
      <c r="D37" s="132">
        <v>4</v>
      </c>
      <c r="E37" s="133" t="s">
        <v>401</v>
      </c>
      <c r="F37" s="133" t="s">
        <v>362</v>
      </c>
      <c r="G37" s="134" t="s">
        <v>538</v>
      </c>
      <c r="H37" s="367" t="s">
        <v>65</v>
      </c>
      <c r="I37" s="135"/>
      <c r="J37" s="291" t="s">
        <v>60</v>
      </c>
      <c r="K37" s="136">
        <v>49</v>
      </c>
      <c r="L37" s="136">
        <v>51</v>
      </c>
      <c r="M37" s="136">
        <f t="shared" si="7"/>
        <v>100</v>
      </c>
      <c r="N37" s="136" t="e">
        <f t="shared" si="8"/>
        <v>#VALUE!</v>
      </c>
      <c r="O37" s="136">
        <v>11</v>
      </c>
      <c r="P37" s="93"/>
      <c r="Q37" s="93"/>
      <c r="R37" s="93"/>
      <c r="S37" s="93">
        <f t="shared" si="2"/>
        <v>1</v>
      </c>
      <c r="V37" s="255" t="s">
        <v>91</v>
      </c>
      <c r="W37" s="254"/>
      <c r="X37" s="258"/>
      <c r="Y37" s="258"/>
      <c r="Z37" s="249"/>
    </row>
    <row r="38" spans="1:29" ht="15" customHeight="1">
      <c r="A38" s="130">
        <v>36</v>
      </c>
      <c r="B38" s="130">
        <v>1</v>
      </c>
      <c r="C38" s="131" t="s">
        <v>44</v>
      </c>
      <c r="D38" s="409">
        <v>5</v>
      </c>
      <c r="E38" s="408" t="s">
        <v>406</v>
      </c>
      <c r="F38" s="408" t="s">
        <v>367</v>
      </c>
      <c r="G38" s="134" t="s">
        <v>539</v>
      </c>
      <c r="H38" s="291" t="s">
        <v>65</v>
      </c>
      <c r="I38" s="135"/>
      <c r="J38" s="291" t="s">
        <v>60</v>
      </c>
      <c r="K38" s="136">
        <v>57</v>
      </c>
      <c r="L38" s="136">
        <v>62</v>
      </c>
      <c r="M38" s="136">
        <f t="shared" si="7"/>
        <v>119</v>
      </c>
      <c r="N38" s="136" t="e">
        <f t="shared" si="8"/>
        <v>#VALUE!</v>
      </c>
      <c r="O38" s="136"/>
      <c r="P38" s="93"/>
      <c r="Q38" s="93"/>
      <c r="R38" s="93"/>
      <c r="S38" s="93">
        <f t="shared" si="2"/>
        <v>1</v>
      </c>
      <c r="V38" s="255" t="s">
        <v>285</v>
      </c>
      <c r="W38" s="254"/>
      <c r="X38" s="258"/>
      <c r="Y38" s="258"/>
      <c r="Z38" s="249"/>
    </row>
    <row r="39" spans="1:29" ht="15" customHeight="1">
      <c r="A39" s="79"/>
      <c r="B39" s="79"/>
      <c r="C39" s="72"/>
      <c r="D39" s="73"/>
      <c r="E39" s="73"/>
      <c r="F39" s="73"/>
      <c r="G39" s="29"/>
      <c r="H39" s="29"/>
      <c r="I39" s="29"/>
      <c r="J39" s="8"/>
      <c r="K39" s="29"/>
      <c r="L39" s="29"/>
      <c r="M39" s="29"/>
      <c r="N39" s="29"/>
      <c r="O39" s="29"/>
      <c r="V39" s="255" t="s">
        <v>286</v>
      </c>
      <c r="W39" s="254"/>
      <c r="X39" s="258"/>
      <c r="Y39" s="258"/>
      <c r="Z39" s="249">
        <f t="shared" si="3"/>
        <v>0</v>
      </c>
    </row>
    <row r="40" spans="1:29" ht="19">
      <c r="A40" s="79"/>
      <c r="B40" s="79"/>
      <c r="C40" s="72"/>
      <c r="V40" s="255" t="s">
        <v>287</v>
      </c>
      <c r="W40" s="254"/>
      <c r="X40" s="258"/>
      <c r="Y40" s="258"/>
      <c r="Z40" s="249">
        <f t="shared" si="3"/>
        <v>0</v>
      </c>
    </row>
    <row r="41" spans="1:29" ht="20.5" customHeight="1">
      <c r="A41" s="79"/>
      <c r="B41" s="79"/>
      <c r="C41" s="72"/>
      <c r="V41" s="251" t="s">
        <v>92</v>
      </c>
      <c r="W41" s="254"/>
      <c r="X41" s="255"/>
      <c r="Y41" s="255"/>
      <c r="Z41" s="249">
        <f t="shared" si="3"/>
        <v>0</v>
      </c>
    </row>
    <row r="42" spans="1:29" ht="20.5" customHeight="1">
      <c r="A42" s="79"/>
      <c r="B42" s="79"/>
      <c r="C42" s="72"/>
      <c r="V42" s="255" t="s">
        <v>93</v>
      </c>
      <c r="W42" s="254"/>
      <c r="X42" s="258"/>
      <c r="Y42" s="258"/>
      <c r="Z42" s="249">
        <f t="shared" si="3"/>
        <v>0</v>
      </c>
    </row>
    <row r="43" spans="1:29" ht="20.5" customHeight="1">
      <c r="A43" s="79"/>
      <c r="B43" s="79"/>
      <c r="C43" s="72"/>
      <c r="V43" s="255"/>
      <c r="W43" s="254"/>
      <c r="X43" s="258"/>
      <c r="Y43" s="258"/>
      <c r="Z43" s="249">
        <f t="shared" si="3"/>
        <v>0</v>
      </c>
    </row>
    <row r="44" spans="1:29" ht="20.5" customHeight="1">
      <c r="A44" s="79"/>
      <c r="B44" s="79"/>
      <c r="C44" s="72"/>
      <c r="V44" s="255"/>
      <c r="W44" s="254"/>
      <c r="X44" s="258"/>
      <c r="Y44" s="258"/>
      <c r="Z44" s="249">
        <f t="shared" si="3"/>
        <v>0</v>
      </c>
    </row>
    <row r="45" spans="1:29" ht="20.5" customHeight="1">
      <c r="A45" s="79"/>
      <c r="B45" s="79"/>
      <c r="C45" s="72"/>
      <c r="V45" s="255"/>
      <c r="W45" s="254"/>
      <c r="X45" s="258"/>
      <c r="Y45" s="258"/>
      <c r="Z45" s="249">
        <f t="shared" si="3"/>
        <v>0</v>
      </c>
    </row>
    <row r="46" spans="1:29" ht="20.5" customHeight="1">
      <c r="A46" s="79"/>
      <c r="B46" s="79"/>
      <c r="C46" s="72"/>
      <c r="V46" s="255" t="s">
        <v>107</v>
      </c>
      <c r="W46" s="254">
        <v>20</v>
      </c>
      <c r="X46" s="255"/>
      <c r="Y46" s="255"/>
      <c r="Z46" s="459" t="s">
        <v>521</v>
      </c>
    </row>
    <row r="47" spans="1:29" ht="20.5" customHeight="1">
      <c r="A47" s="79"/>
      <c r="B47" s="79"/>
      <c r="C47" s="72"/>
      <c r="V47" s="255" t="s">
        <v>100</v>
      </c>
      <c r="W47" s="254">
        <v>20</v>
      </c>
      <c r="X47" s="258"/>
      <c r="Y47" s="258"/>
      <c r="Z47" s="245" t="s">
        <v>526</v>
      </c>
      <c r="AA47" s="249">
        <v>40</v>
      </c>
      <c r="AB47" s="249">
        <v>39</v>
      </c>
      <c r="AC47" s="249">
        <v>79</v>
      </c>
    </row>
    <row r="48" spans="1:29" ht="20.5" customHeight="1">
      <c r="A48" s="79"/>
      <c r="B48" s="79"/>
      <c r="C48" s="72"/>
      <c r="V48" s="255" t="s">
        <v>245</v>
      </c>
      <c r="W48" s="255"/>
      <c r="X48" s="255" t="s">
        <v>125</v>
      </c>
      <c r="Y48" s="255" t="s">
        <v>211</v>
      </c>
      <c r="Z48" s="259" t="s">
        <v>540</v>
      </c>
      <c r="AA48" s="249">
        <v>47</v>
      </c>
      <c r="AB48" s="249">
        <v>44</v>
      </c>
      <c r="AC48" s="249">
        <v>91</v>
      </c>
    </row>
    <row r="49" spans="1:26" ht="30.5" customHeight="1">
      <c r="A49" s="79"/>
      <c r="B49" s="29"/>
      <c r="C49" s="72"/>
      <c r="D49" s="93" t="s">
        <v>43</v>
      </c>
      <c r="E49" s="124" t="s">
        <v>28</v>
      </c>
      <c r="F49" s="124" t="s">
        <v>17</v>
      </c>
      <c r="G49" s="126" t="s">
        <v>108</v>
      </c>
      <c r="H49" s="124" t="s">
        <v>116</v>
      </c>
      <c r="I49" s="124"/>
      <c r="J49" s="149" t="s">
        <v>38</v>
      </c>
      <c r="K49" s="124" t="s">
        <v>19</v>
      </c>
      <c r="L49" s="124" t="s">
        <v>20</v>
      </c>
      <c r="M49" s="124" t="s">
        <v>21</v>
      </c>
      <c r="N49" s="150" t="s">
        <v>22</v>
      </c>
      <c r="O49" s="262" t="s">
        <v>55</v>
      </c>
      <c r="P49" s="261" t="s">
        <v>46</v>
      </c>
      <c r="Q49" s="261" t="s">
        <v>47</v>
      </c>
      <c r="R49" s="129" t="s">
        <v>187</v>
      </c>
    </row>
    <row r="50" spans="1:26" ht="20.5" customHeight="1">
      <c r="A50" s="79"/>
      <c r="B50" s="29"/>
      <c r="C50" s="72"/>
      <c r="D50" s="132">
        <v>6</v>
      </c>
      <c r="E50" s="133" t="s">
        <v>422</v>
      </c>
      <c r="F50" s="133" t="s">
        <v>339</v>
      </c>
      <c r="G50" s="134" t="str">
        <f>VLOOKUP('4月修正'!E50,'2023年間集計'!$B$4:$D$78,3,)</f>
        <v>吉田　聡</v>
      </c>
      <c r="H50" s="367" t="s">
        <v>159</v>
      </c>
      <c r="I50" s="135"/>
      <c r="J50" s="297" t="s">
        <v>60</v>
      </c>
      <c r="K50" s="136">
        <v>58</v>
      </c>
      <c r="L50" s="136">
        <v>63</v>
      </c>
      <c r="M50" s="136">
        <f t="shared" ref="M50:M53" si="9">K50+L50</f>
        <v>121</v>
      </c>
      <c r="N50" s="151"/>
      <c r="O50" s="151"/>
      <c r="P50" s="93"/>
      <c r="Q50" s="93"/>
      <c r="R50" s="137"/>
      <c r="V50" s="248" t="s">
        <v>310</v>
      </c>
      <c r="W50" s="248"/>
      <c r="X50" s="247" t="s">
        <v>313</v>
      </c>
      <c r="Y50" s="247" t="s">
        <v>311</v>
      </c>
      <c r="Z50" s="249"/>
    </row>
    <row r="51" spans="1:26" ht="20.5" customHeight="1">
      <c r="A51" s="79"/>
      <c r="B51" s="29"/>
      <c r="C51" s="72"/>
      <c r="D51" s="132">
        <v>6</v>
      </c>
      <c r="E51" s="133" t="s">
        <v>423</v>
      </c>
      <c r="F51" s="133" t="s">
        <v>339</v>
      </c>
      <c r="G51" s="134" t="str">
        <f>VLOOKUP('4月修正'!E51,'2023年間集計'!$B$4:$D$78,3,)</f>
        <v>丹羽 新平</v>
      </c>
      <c r="H51" s="367" t="s">
        <v>159</v>
      </c>
      <c r="I51" s="141"/>
      <c r="J51" s="367" t="s">
        <v>60</v>
      </c>
      <c r="K51" s="136">
        <v>47</v>
      </c>
      <c r="L51" s="136">
        <v>44</v>
      </c>
      <c r="M51" s="136">
        <f t="shared" si="9"/>
        <v>91</v>
      </c>
      <c r="N51" s="151"/>
      <c r="O51" s="151"/>
      <c r="P51" s="93"/>
      <c r="Q51" s="93"/>
      <c r="R51" s="137" t="s">
        <v>506</v>
      </c>
      <c r="V51" s="248" t="s">
        <v>310</v>
      </c>
      <c r="W51" s="248"/>
      <c r="X51" s="247" t="s">
        <v>312</v>
      </c>
      <c r="Y51" s="247" t="s">
        <v>311</v>
      </c>
      <c r="Z51" s="250" t="s">
        <v>541</v>
      </c>
    </row>
    <row r="52" spans="1:26" ht="20.5" customHeight="1">
      <c r="A52" s="79"/>
      <c r="B52" s="29"/>
      <c r="C52" s="72"/>
      <c r="D52" s="132">
        <v>8</v>
      </c>
      <c r="E52" s="133" t="s">
        <v>424</v>
      </c>
      <c r="F52" s="133" t="s">
        <v>425</v>
      </c>
      <c r="G52" s="134" t="str">
        <f>VLOOKUP('4月修正'!E52,'2023年間集計'!$B$4:$D$78,3,)</f>
        <v>佐藤 安郎</v>
      </c>
      <c r="H52" s="367" t="s">
        <v>159</v>
      </c>
      <c r="I52" s="141"/>
      <c r="J52" s="367" t="s">
        <v>60</v>
      </c>
      <c r="K52" s="136">
        <v>46</v>
      </c>
      <c r="L52" s="136">
        <v>45</v>
      </c>
      <c r="M52" s="136">
        <f t="shared" si="9"/>
        <v>91</v>
      </c>
      <c r="N52" s="151"/>
      <c r="O52" s="151"/>
      <c r="P52" s="93"/>
      <c r="Q52" s="93"/>
      <c r="R52" s="137"/>
      <c r="Z52" s="219" t="s">
        <v>542</v>
      </c>
    </row>
    <row r="53" spans="1:26" ht="20" customHeight="1">
      <c r="A53" s="79"/>
      <c r="B53" s="29"/>
      <c r="C53" s="72"/>
      <c r="D53" s="132">
        <v>10</v>
      </c>
      <c r="E53" s="133" t="s">
        <v>426</v>
      </c>
      <c r="F53" s="133" t="s">
        <v>339</v>
      </c>
      <c r="G53" s="134" t="str">
        <f>VLOOKUP('4月修正'!E53,'2023年間集計'!$B$4:$D$78,3,)</f>
        <v>田中 浩之</v>
      </c>
      <c r="H53" s="367" t="s">
        <v>159</v>
      </c>
      <c r="I53" s="152"/>
      <c r="J53" s="291" t="s">
        <v>60</v>
      </c>
      <c r="K53" s="136">
        <v>49</v>
      </c>
      <c r="L53" s="136">
        <v>46</v>
      </c>
      <c r="M53" s="136">
        <f t="shared" si="9"/>
        <v>95</v>
      </c>
      <c r="N53" s="151"/>
      <c r="O53" s="151"/>
      <c r="P53" s="93"/>
      <c r="Q53" s="93"/>
      <c r="R53" s="93"/>
    </row>
    <row r="58" spans="1:26" ht="15.5">
      <c r="C58" s="74"/>
      <c r="D58" s="35"/>
      <c r="E58" s="427"/>
      <c r="F58" s="35"/>
      <c r="G58" s="41"/>
      <c r="H58" s="41"/>
    </row>
    <row r="59" spans="1:26" ht="15.5">
      <c r="C59" s="74"/>
      <c r="D59" s="35"/>
      <c r="F59" s="35"/>
      <c r="G59" s="41"/>
      <c r="H59" s="41"/>
      <c r="N59" s="431"/>
    </row>
    <row r="60" spans="1:26" ht="15.5">
      <c r="C60" s="74"/>
      <c r="D60" s="35"/>
      <c r="F60" s="35"/>
      <c r="G60" s="41"/>
      <c r="H60" s="41"/>
      <c r="N60" s="432"/>
    </row>
    <row r="61" spans="1:26" ht="15.5">
      <c r="C61" s="74"/>
      <c r="D61" s="35"/>
      <c r="F61" s="35"/>
      <c r="G61" s="41"/>
      <c r="H61" s="41"/>
      <c r="N61" s="432"/>
    </row>
    <row r="62" spans="1:26" ht="15.5">
      <c r="C62" s="74"/>
      <c r="D62" s="35"/>
      <c r="F62" s="35"/>
      <c r="G62" s="41"/>
      <c r="H62" s="41"/>
      <c r="N62" s="432"/>
    </row>
    <row r="63" spans="1:26" ht="15.5">
      <c r="C63" s="74"/>
      <c r="D63" s="35"/>
      <c r="F63" s="35"/>
      <c r="G63" s="41"/>
      <c r="H63" s="41"/>
    </row>
    <row r="64" spans="1:26" ht="15.5">
      <c r="C64" s="74"/>
      <c r="D64" s="35"/>
      <c r="F64" s="35"/>
      <c r="G64" s="41"/>
      <c r="H64" s="41"/>
      <c r="N64" s="432"/>
    </row>
    <row r="65" spans="3:14" ht="15.5">
      <c r="C65" s="74"/>
      <c r="D65" s="35"/>
      <c r="F65" s="35"/>
      <c r="G65" s="41"/>
      <c r="H65" s="41"/>
      <c r="N65" s="432"/>
    </row>
    <row r="66" spans="3:14" ht="15.5">
      <c r="C66" s="74"/>
      <c r="D66" s="35"/>
      <c r="E66" s="427"/>
      <c r="F66" s="35"/>
      <c r="G66" s="41"/>
      <c r="H66" s="41"/>
      <c r="N66" s="432"/>
    </row>
    <row r="67" spans="3:14" ht="15.5">
      <c r="C67" s="74"/>
      <c r="D67" s="35"/>
      <c r="F67" s="35"/>
      <c r="G67" s="41"/>
      <c r="H67" s="41"/>
      <c r="N67" s="432"/>
    </row>
    <row r="68" spans="3:14" ht="15.5">
      <c r="C68" s="74"/>
      <c r="D68" s="35"/>
      <c r="F68" s="35"/>
      <c r="G68" s="41"/>
      <c r="H68" s="41"/>
      <c r="N68" s="432"/>
    </row>
    <row r="69" spans="3:14" ht="15.5">
      <c r="C69" s="74"/>
      <c r="D69" s="35"/>
      <c r="E69" s="427"/>
      <c r="F69" s="35"/>
      <c r="G69" s="41"/>
      <c r="H69" s="41"/>
      <c r="N69" s="432"/>
    </row>
    <row r="70" spans="3:14" ht="15.5">
      <c r="C70" s="74"/>
      <c r="D70" s="35"/>
      <c r="E70" s="427"/>
      <c r="F70" s="35"/>
      <c r="G70" s="41"/>
      <c r="H70" s="41"/>
      <c r="N70" s="432"/>
    </row>
    <row r="71" spans="3:14" ht="15.5">
      <c r="C71" s="74"/>
      <c r="D71" s="35"/>
      <c r="F71" s="35"/>
      <c r="G71" s="41"/>
      <c r="H71" s="41"/>
      <c r="N71" s="432"/>
    </row>
    <row r="72" spans="3:14" ht="15.5">
      <c r="C72" s="74"/>
      <c r="D72" s="35"/>
      <c r="F72" s="35"/>
      <c r="G72" s="41"/>
      <c r="H72" s="41"/>
      <c r="N72"/>
    </row>
    <row r="73" spans="3:14" ht="15.5">
      <c r="C73" s="74"/>
      <c r="D73" s="35"/>
      <c r="F73" s="35"/>
      <c r="G73" s="41"/>
      <c r="H73" s="41"/>
      <c r="N73" s="431"/>
    </row>
    <row r="74" spans="3:14" ht="15.5">
      <c r="C74" s="74"/>
      <c r="D74" s="35"/>
      <c r="F74" s="35"/>
      <c r="G74" s="41"/>
      <c r="H74" s="41"/>
    </row>
    <row r="75" spans="3:14">
      <c r="C75" s="428"/>
      <c r="D75" s="429"/>
      <c r="F75" s="429"/>
      <c r="G75" s="430"/>
      <c r="H75" s="430"/>
      <c r="N75"/>
    </row>
    <row r="76" spans="3:14">
      <c r="C76" s="428"/>
      <c r="D76" s="429"/>
      <c r="F76" s="429"/>
      <c r="G76" s="430"/>
      <c r="H76" s="430"/>
      <c r="N76"/>
    </row>
    <row r="77" spans="3:14">
      <c r="C77" s="428"/>
      <c r="D77" s="429"/>
      <c r="E77" s="434"/>
      <c r="F77" s="429"/>
      <c r="G77" s="430"/>
      <c r="H77" s="430"/>
      <c r="N77"/>
    </row>
    <row r="78" spans="3:14">
      <c r="N78"/>
    </row>
    <row r="79" spans="3:14">
      <c r="N79"/>
    </row>
    <row r="80" spans="3:14">
      <c r="N80"/>
    </row>
    <row r="81" spans="5:14">
      <c r="N81"/>
    </row>
    <row r="82" spans="5:14">
      <c r="E82" s="434"/>
      <c r="N82"/>
    </row>
    <row r="83" spans="5:14">
      <c r="N83"/>
    </row>
    <row r="84" spans="5:14">
      <c r="E84" s="73"/>
      <c r="N84"/>
    </row>
    <row r="85" spans="5:14">
      <c r="N85"/>
    </row>
    <row r="86" spans="5:14" ht="15.5">
      <c r="E86" s="433"/>
      <c r="N86"/>
    </row>
  </sheetData>
  <sortState xmlns:xlrd2="http://schemas.microsoft.com/office/spreadsheetml/2017/richdata2" ref="C3:R31">
    <sortCondition ref="N3:N31"/>
    <sortCondition ref="H3:H31"/>
  </sortState>
  <phoneticPr fontId="61"/>
  <dataValidations count="2">
    <dataValidation type="list" allowBlank="1" showInputMessage="1" showErrorMessage="1" sqref="C3:C48" xr:uid="{00000000-0002-0000-0100-000000000000}">
      <formula1>"会員,NEW-1,NEW-2,GUEST"</formula1>
    </dataValidation>
    <dataValidation type="list" allowBlank="1" showInputMessage="1" sqref="J50:J53 J3:J38" xr:uid="{109E1551-8793-425F-9AAB-22908246B724}">
      <formula1>$U$4:$U$8</formula1>
    </dataValidation>
  </dataValidations>
  <printOptions gridLines="1"/>
  <pageMargins left="0.25" right="0.25" top="0.75" bottom="0.75" header="0.3" footer="0.3"/>
  <pageSetup scale="61"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CABBE-6A58-4EA4-8F3D-C2F3A08B941A}">
  <sheetPr>
    <pageSetUpPr fitToPage="1"/>
  </sheetPr>
  <dimension ref="A1:AE86"/>
  <sheetViews>
    <sheetView zoomScale="68" workbookViewId="0">
      <selection activeCell="E54" sqref="E54"/>
    </sheetView>
  </sheetViews>
  <sheetFormatPr defaultColWidth="9.08984375" defaultRowHeight="14"/>
  <cols>
    <col min="1" max="2" width="3.90625" style="8" customWidth="1"/>
    <col min="3" max="3" width="8.6328125" style="17" bestFit="1" customWidth="1"/>
    <col min="4" max="4" width="5.81640625" style="10" bestFit="1" customWidth="1"/>
    <col min="5" max="5" width="21.90625" style="10" bestFit="1" customWidth="1"/>
    <col min="6" max="6" width="58.90625" style="10" customWidth="1"/>
    <col min="7" max="7" width="17.453125" style="8" bestFit="1" customWidth="1"/>
    <col min="8" max="8" width="8.08984375" style="8" customWidth="1"/>
    <col min="9" max="9" width="7.6328125" style="8" customWidth="1"/>
    <col min="10" max="10" width="7.6328125" style="80" customWidth="1"/>
    <col min="11" max="12" width="7.6328125" style="8" customWidth="1"/>
    <col min="13" max="13" width="8.08984375" style="8" customWidth="1"/>
    <col min="14" max="14" width="9.54296875" style="8" customWidth="1"/>
    <col min="15" max="17" width="6.81640625" style="8" customWidth="1"/>
    <col min="18" max="18" width="8.54296875" style="8" customWidth="1"/>
    <col min="19" max="19" width="8.90625" style="8" customWidth="1"/>
    <col min="20" max="20" width="9.54296875" style="8" bestFit="1" customWidth="1"/>
    <col min="21" max="21" width="9.08984375" style="10"/>
    <col min="22" max="22" width="20.1796875" style="10" customWidth="1"/>
    <col min="23" max="23" width="18.81640625" style="10" customWidth="1"/>
    <col min="24" max="24" width="63" style="10" bestFit="1" customWidth="1"/>
    <col min="25" max="25" width="29.26953125" style="10" hidden="1" customWidth="1"/>
    <col min="26" max="26" width="21.453125" style="10" customWidth="1"/>
    <col min="27" max="30" width="9.1796875" style="10" bestFit="1" customWidth="1"/>
    <col min="31" max="31" width="12.90625" style="10" bestFit="1" customWidth="1"/>
    <col min="32" max="16384" width="9.08984375" style="10"/>
  </cols>
  <sheetData>
    <row r="1" spans="1:31" ht="21">
      <c r="A1" s="81" t="s">
        <v>59</v>
      </c>
      <c r="B1" s="71"/>
      <c r="D1" s="13"/>
      <c r="E1" s="13"/>
      <c r="O1" s="260" t="s">
        <v>320</v>
      </c>
      <c r="P1" s="260" t="s">
        <v>320</v>
      </c>
      <c r="Q1" s="9" t="s">
        <v>321</v>
      </c>
      <c r="V1" s="82" t="s">
        <v>300</v>
      </c>
    </row>
    <row r="2" spans="1:31" ht="62" customHeight="1">
      <c r="A2" s="124" t="s">
        <v>42</v>
      </c>
      <c r="B2" s="124" t="s">
        <v>48</v>
      </c>
      <c r="C2" s="125" t="s">
        <v>18</v>
      </c>
      <c r="D2" s="93" t="s">
        <v>43</v>
      </c>
      <c r="E2" s="124" t="s">
        <v>383</v>
      </c>
      <c r="F2" s="124" t="s">
        <v>17</v>
      </c>
      <c r="G2" s="126" t="s">
        <v>108</v>
      </c>
      <c r="H2" s="124" t="s">
        <v>116</v>
      </c>
      <c r="I2" s="124" t="s">
        <v>27</v>
      </c>
      <c r="J2" s="127" t="s">
        <v>38</v>
      </c>
      <c r="K2" s="124" t="s">
        <v>19</v>
      </c>
      <c r="L2" s="124" t="s">
        <v>20</v>
      </c>
      <c r="M2" s="124" t="s">
        <v>21</v>
      </c>
      <c r="N2" s="124" t="s">
        <v>22</v>
      </c>
      <c r="O2" s="261" t="s">
        <v>55</v>
      </c>
      <c r="P2" s="261" t="s">
        <v>46</v>
      </c>
      <c r="Q2" s="261" t="s">
        <v>47</v>
      </c>
      <c r="R2" s="128" t="s">
        <v>45</v>
      </c>
      <c r="S2" s="129" t="s">
        <v>54</v>
      </c>
      <c r="T2" s="136" t="s">
        <v>66</v>
      </c>
      <c r="V2" s="251" t="s">
        <v>73</v>
      </c>
      <c r="W2" s="251" t="s">
        <v>74</v>
      </c>
      <c r="X2" s="251" t="s">
        <v>315</v>
      </c>
      <c r="Y2" s="251" t="s">
        <v>198</v>
      </c>
      <c r="Z2" s="252" t="s">
        <v>85</v>
      </c>
      <c r="AA2" s="252" t="s">
        <v>95</v>
      </c>
      <c r="AB2" s="252" t="s">
        <v>96</v>
      </c>
      <c r="AC2" s="252" t="s">
        <v>97</v>
      </c>
      <c r="AD2" s="252" t="s">
        <v>71</v>
      </c>
      <c r="AE2" s="252" t="s">
        <v>98</v>
      </c>
    </row>
    <row r="3" spans="1:31" ht="17.5" customHeight="1">
      <c r="A3" s="130">
        <v>1</v>
      </c>
      <c r="B3" s="130">
        <v>21</v>
      </c>
      <c r="C3" s="131" t="s">
        <v>44</v>
      </c>
      <c r="D3" s="132">
        <v>4</v>
      </c>
      <c r="E3" s="143" t="s">
        <v>398</v>
      </c>
      <c r="F3" s="143" t="s">
        <v>399</v>
      </c>
      <c r="G3" s="134" t="s">
        <v>516</v>
      </c>
      <c r="H3" s="349">
        <v>19</v>
      </c>
      <c r="I3" s="139"/>
      <c r="J3" s="291" t="s">
        <v>60</v>
      </c>
      <c r="K3" s="136">
        <v>39</v>
      </c>
      <c r="L3" s="136">
        <v>41</v>
      </c>
      <c r="M3" s="136">
        <f t="shared" ref="M3:M31" si="0">K3+L3</f>
        <v>80</v>
      </c>
      <c r="N3" s="136">
        <f t="shared" ref="N3:N31" si="1">M3-H3</f>
        <v>61</v>
      </c>
      <c r="O3" s="136" t="s">
        <v>507</v>
      </c>
      <c r="P3" s="93"/>
      <c r="Q3" s="93"/>
      <c r="R3" s="93"/>
      <c r="S3" s="93">
        <f t="shared" ref="S3:S38" si="2">B3</f>
        <v>21</v>
      </c>
      <c r="T3" s="482">
        <f>(H3-(72-N3)/2)*0.8</f>
        <v>10.8</v>
      </c>
      <c r="V3" s="251" t="s">
        <v>8</v>
      </c>
      <c r="W3" s="253"/>
      <c r="X3" s="246" t="s">
        <v>307</v>
      </c>
      <c r="Y3" s="246" t="s">
        <v>301</v>
      </c>
      <c r="Z3" s="249" t="str">
        <f t="shared" ref="Z3:Z31" si="3">G3</f>
        <v>湯澤 亨</v>
      </c>
      <c r="AA3" s="249">
        <f t="shared" ref="AA3:AB15" si="4">K3</f>
        <v>39</v>
      </c>
      <c r="AB3" s="249">
        <f t="shared" si="4"/>
        <v>41</v>
      </c>
      <c r="AC3" s="249">
        <f>AA3+AB3</f>
        <v>80</v>
      </c>
      <c r="AD3" s="249">
        <f>H3</f>
        <v>19</v>
      </c>
      <c r="AE3" s="249">
        <f>AC3-AD3</f>
        <v>61</v>
      </c>
    </row>
    <row r="4" spans="1:31" ht="17.5" customHeight="1">
      <c r="A4" s="130">
        <v>2</v>
      </c>
      <c r="B4" s="130">
        <v>18</v>
      </c>
      <c r="C4" s="131" t="s">
        <v>44</v>
      </c>
      <c r="D4" s="132">
        <v>8</v>
      </c>
      <c r="E4" s="133" t="s">
        <v>412</v>
      </c>
      <c r="F4" s="133" t="s">
        <v>348</v>
      </c>
      <c r="G4" s="134" t="s">
        <v>526</v>
      </c>
      <c r="H4" s="349">
        <v>12</v>
      </c>
      <c r="I4" s="135"/>
      <c r="J4" s="349" t="s">
        <v>64</v>
      </c>
      <c r="K4" s="136">
        <v>40</v>
      </c>
      <c r="L4" s="136">
        <v>39</v>
      </c>
      <c r="M4" s="136">
        <f t="shared" si="0"/>
        <v>79</v>
      </c>
      <c r="N4" s="136">
        <f t="shared" si="1"/>
        <v>67</v>
      </c>
      <c r="O4" s="136"/>
      <c r="P4" s="93"/>
      <c r="Q4" s="93"/>
      <c r="R4" s="137" t="s">
        <v>506</v>
      </c>
      <c r="S4" s="93">
        <f t="shared" si="2"/>
        <v>18</v>
      </c>
      <c r="T4" s="482">
        <f>(H4-(72-N4)/2)*0.9</f>
        <v>8.5500000000000007</v>
      </c>
      <c r="V4" s="251" t="s">
        <v>75</v>
      </c>
      <c r="W4" s="254"/>
      <c r="X4" s="247" t="s">
        <v>302</v>
      </c>
      <c r="Y4" s="247"/>
      <c r="Z4" s="249" t="str">
        <f t="shared" si="3"/>
        <v>亀井 芳雄</v>
      </c>
      <c r="AA4" s="249">
        <f t="shared" si="4"/>
        <v>40</v>
      </c>
      <c r="AB4" s="249">
        <f t="shared" si="4"/>
        <v>39</v>
      </c>
      <c r="AC4" s="249">
        <f t="shared" ref="AC4:AC15" si="5">AA4+AB4</f>
        <v>79</v>
      </c>
      <c r="AD4" s="249">
        <f>H4</f>
        <v>12</v>
      </c>
      <c r="AE4" s="249">
        <f t="shared" ref="AE4:AE7" si="6">AC4-AD4</f>
        <v>67</v>
      </c>
    </row>
    <row r="5" spans="1:31" ht="17.5" customHeight="1">
      <c r="A5" s="130">
        <v>3</v>
      </c>
      <c r="B5" s="130">
        <v>15</v>
      </c>
      <c r="C5" s="131" t="s">
        <v>44</v>
      </c>
      <c r="D5" s="132">
        <v>2</v>
      </c>
      <c r="E5" s="133" t="s">
        <v>390</v>
      </c>
      <c r="F5" s="133" t="s">
        <v>339</v>
      </c>
      <c r="G5" s="134" t="s">
        <v>511</v>
      </c>
      <c r="H5" s="297">
        <v>26</v>
      </c>
      <c r="I5" s="141"/>
      <c r="J5" s="291" t="s">
        <v>60</v>
      </c>
      <c r="K5" s="136">
        <v>46</v>
      </c>
      <c r="L5" s="136">
        <v>48</v>
      </c>
      <c r="M5" s="136">
        <f t="shared" si="0"/>
        <v>94</v>
      </c>
      <c r="N5" s="136">
        <f t="shared" si="1"/>
        <v>68</v>
      </c>
      <c r="O5" s="136"/>
      <c r="P5" s="93">
        <v>6</v>
      </c>
      <c r="Q5" s="93"/>
      <c r="R5" s="93"/>
      <c r="S5" s="93">
        <f t="shared" si="2"/>
        <v>15</v>
      </c>
      <c r="T5" s="482">
        <f>(H5-(72-N5)/2)*0.95</f>
        <v>22.799999999999997</v>
      </c>
      <c r="V5" s="251" t="s">
        <v>76</v>
      </c>
      <c r="W5" s="254"/>
      <c r="X5" s="247" t="s">
        <v>303</v>
      </c>
      <c r="Y5" s="247" t="s">
        <v>199</v>
      </c>
      <c r="Z5" s="249" t="str">
        <f t="shared" si="3"/>
        <v>小久保 隆啓</v>
      </c>
      <c r="AA5" s="249">
        <f t="shared" si="4"/>
        <v>46</v>
      </c>
      <c r="AB5" s="249">
        <f t="shared" si="4"/>
        <v>48</v>
      </c>
      <c r="AC5" s="249">
        <f t="shared" si="5"/>
        <v>94</v>
      </c>
      <c r="AD5" s="249">
        <f>H5</f>
        <v>26</v>
      </c>
      <c r="AE5" s="249">
        <f t="shared" si="6"/>
        <v>68</v>
      </c>
    </row>
    <row r="6" spans="1:31" ht="17.5" customHeight="1">
      <c r="A6" s="130">
        <v>4</v>
      </c>
      <c r="B6" s="130">
        <v>12</v>
      </c>
      <c r="C6" s="131" t="s">
        <v>44</v>
      </c>
      <c r="D6" s="132">
        <v>8</v>
      </c>
      <c r="E6" s="133" t="s">
        <v>413</v>
      </c>
      <c r="F6" s="133" t="s">
        <v>339</v>
      </c>
      <c r="G6" s="134" t="s">
        <v>527</v>
      </c>
      <c r="H6" s="297">
        <v>20</v>
      </c>
      <c r="I6" s="141"/>
      <c r="J6" s="349" t="s">
        <v>64</v>
      </c>
      <c r="K6" s="136">
        <v>46</v>
      </c>
      <c r="L6" s="136">
        <v>43</v>
      </c>
      <c r="M6" s="136">
        <f t="shared" si="0"/>
        <v>89</v>
      </c>
      <c r="N6" s="136">
        <f t="shared" si="1"/>
        <v>69</v>
      </c>
      <c r="O6" s="136">
        <v>13</v>
      </c>
      <c r="P6" s="93"/>
      <c r="Q6" s="93"/>
      <c r="R6" s="93"/>
      <c r="S6" s="93">
        <f t="shared" si="2"/>
        <v>12</v>
      </c>
      <c r="V6" s="251" t="s">
        <v>77</v>
      </c>
      <c r="W6" s="254"/>
      <c r="X6" s="247" t="s">
        <v>304</v>
      </c>
      <c r="Y6" s="247" t="s">
        <v>203</v>
      </c>
      <c r="Z6" s="249" t="str">
        <f t="shared" si="3"/>
        <v>チョー デビッド</v>
      </c>
      <c r="AA6" s="249">
        <f t="shared" si="4"/>
        <v>46</v>
      </c>
      <c r="AB6" s="249">
        <f t="shared" si="4"/>
        <v>43</v>
      </c>
      <c r="AC6" s="249">
        <f t="shared" si="5"/>
        <v>89</v>
      </c>
      <c r="AD6" s="249">
        <f>H6</f>
        <v>20</v>
      </c>
      <c r="AE6" s="249">
        <f t="shared" si="6"/>
        <v>69</v>
      </c>
    </row>
    <row r="7" spans="1:31" ht="17.5" customHeight="1">
      <c r="A7" s="130">
        <v>5</v>
      </c>
      <c r="B7" s="130">
        <v>11</v>
      </c>
      <c r="C7" s="131" t="s">
        <v>44</v>
      </c>
      <c r="D7" s="132">
        <v>3</v>
      </c>
      <c r="E7" s="133" t="s">
        <v>393</v>
      </c>
      <c r="F7" s="133" t="s">
        <v>126</v>
      </c>
      <c r="G7" s="134" t="s">
        <v>513</v>
      </c>
      <c r="H7" s="367">
        <v>14</v>
      </c>
      <c r="I7" s="135"/>
      <c r="J7" s="291" t="s">
        <v>60</v>
      </c>
      <c r="K7" s="136">
        <v>40</v>
      </c>
      <c r="L7" s="136">
        <v>44</v>
      </c>
      <c r="M7" s="136">
        <f t="shared" si="0"/>
        <v>84</v>
      </c>
      <c r="N7" s="136">
        <f t="shared" si="1"/>
        <v>70</v>
      </c>
      <c r="O7" s="136"/>
      <c r="P7" s="137"/>
      <c r="Q7" s="93"/>
      <c r="R7" s="137"/>
      <c r="S7" s="93">
        <f t="shared" si="2"/>
        <v>11</v>
      </c>
      <c r="V7" s="251" t="s">
        <v>78</v>
      </c>
      <c r="W7" s="254"/>
      <c r="X7" s="247" t="s">
        <v>87</v>
      </c>
      <c r="Y7" s="247" t="s">
        <v>201</v>
      </c>
      <c r="Z7" s="249" t="str">
        <f t="shared" si="3"/>
        <v>藤城 靖大</v>
      </c>
      <c r="AA7" s="249">
        <f t="shared" si="4"/>
        <v>40</v>
      </c>
      <c r="AB7" s="249">
        <f t="shared" si="4"/>
        <v>44</v>
      </c>
      <c r="AC7" s="249">
        <f t="shared" si="5"/>
        <v>84</v>
      </c>
      <c r="AD7" s="249">
        <f>H7</f>
        <v>14</v>
      </c>
      <c r="AE7" s="249">
        <f t="shared" si="6"/>
        <v>70</v>
      </c>
    </row>
    <row r="8" spans="1:31" ht="17.5" customHeight="1">
      <c r="A8" s="130">
        <v>6</v>
      </c>
      <c r="B8" s="130">
        <v>10</v>
      </c>
      <c r="C8" s="131" t="s">
        <v>44</v>
      </c>
      <c r="D8" s="132">
        <v>1</v>
      </c>
      <c r="E8" s="133" t="s">
        <v>385</v>
      </c>
      <c r="F8" s="133" t="s">
        <v>334</v>
      </c>
      <c r="G8" s="134" t="s">
        <v>216</v>
      </c>
      <c r="H8" s="367">
        <v>25</v>
      </c>
      <c r="I8" s="135"/>
      <c r="J8" s="367" t="s">
        <v>64</v>
      </c>
      <c r="K8" s="136">
        <v>46</v>
      </c>
      <c r="L8" s="136">
        <v>49</v>
      </c>
      <c r="M8" s="136">
        <f t="shared" si="0"/>
        <v>95</v>
      </c>
      <c r="N8" s="136">
        <f t="shared" si="1"/>
        <v>70</v>
      </c>
      <c r="O8" s="136"/>
      <c r="P8" s="93"/>
      <c r="Q8" s="93" t="s">
        <v>544</v>
      </c>
      <c r="R8" s="93"/>
      <c r="S8" s="93">
        <f t="shared" si="2"/>
        <v>10</v>
      </c>
      <c r="V8" s="251" t="s">
        <v>79</v>
      </c>
      <c r="W8" s="255"/>
      <c r="X8" s="247" t="s">
        <v>86</v>
      </c>
      <c r="Y8" s="247" t="s">
        <v>202</v>
      </c>
      <c r="Z8" s="249" t="str">
        <f t="shared" si="3"/>
        <v>宮崎 正</v>
      </c>
      <c r="AA8" s="55">
        <f t="shared" si="4"/>
        <v>46</v>
      </c>
      <c r="AB8" s="55">
        <f t="shared" si="4"/>
        <v>49</v>
      </c>
      <c r="AC8" s="55">
        <f t="shared" si="5"/>
        <v>95</v>
      </c>
      <c r="AD8" s="55"/>
      <c r="AE8" s="55"/>
    </row>
    <row r="9" spans="1:31" ht="17.5" customHeight="1">
      <c r="A9" s="130">
        <v>7</v>
      </c>
      <c r="B9" s="130">
        <v>9</v>
      </c>
      <c r="C9" s="131" t="s">
        <v>44</v>
      </c>
      <c r="D9" s="132">
        <v>5</v>
      </c>
      <c r="E9" s="133" t="s">
        <v>403</v>
      </c>
      <c r="F9" s="133" t="s">
        <v>129</v>
      </c>
      <c r="G9" s="134" t="s">
        <v>519</v>
      </c>
      <c r="H9" s="367">
        <v>28</v>
      </c>
      <c r="I9" s="139"/>
      <c r="J9" s="297" t="s">
        <v>60</v>
      </c>
      <c r="K9" s="136">
        <v>46</v>
      </c>
      <c r="L9" s="136">
        <v>53</v>
      </c>
      <c r="M9" s="136">
        <f t="shared" si="0"/>
        <v>99</v>
      </c>
      <c r="N9" s="136">
        <f t="shared" si="1"/>
        <v>71</v>
      </c>
      <c r="O9" s="136"/>
      <c r="P9" s="93"/>
      <c r="Q9" s="93"/>
      <c r="R9" s="93"/>
      <c r="S9" s="93">
        <f t="shared" si="2"/>
        <v>9</v>
      </c>
      <c r="V9" s="251" t="s">
        <v>80</v>
      </c>
      <c r="W9" s="255"/>
      <c r="X9" s="247" t="s">
        <v>206</v>
      </c>
      <c r="Y9" s="247"/>
      <c r="Z9" s="249" t="str">
        <f t="shared" si="3"/>
        <v>森 成高</v>
      </c>
      <c r="AA9" s="55">
        <f t="shared" si="4"/>
        <v>46</v>
      </c>
      <c r="AB9" s="55">
        <f t="shared" si="4"/>
        <v>53</v>
      </c>
      <c r="AC9" s="55">
        <f t="shared" si="5"/>
        <v>99</v>
      </c>
      <c r="AD9" s="55"/>
      <c r="AE9" s="55"/>
    </row>
    <row r="10" spans="1:31" ht="17.5" customHeight="1">
      <c r="A10" s="130">
        <v>8</v>
      </c>
      <c r="B10" s="130">
        <v>8</v>
      </c>
      <c r="C10" s="131" t="s">
        <v>44</v>
      </c>
      <c r="D10" s="132">
        <v>9</v>
      </c>
      <c r="E10" s="133" t="s">
        <v>415</v>
      </c>
      <c r="F10" s="133" t="s">
        <v>356</v>
      </c>
      <c r="G10" s="134" t="s">
        <v>232</v>
      </c>
      <c r="H10" s="297">
        <v>13</v>
      </c>
      <c r="I10" s="144"/>
      <c r="J10" s="367" t="s">
        <v>60</v>
      </c>
      <c r="K10" s="136">
        <v>46</v>
      </c>
      <c r="L10" s="136">
        <v>39</v>
      </c>
      <c r="M10" s="136">
        <f t="shared" si="0"/>
        <v>85</v>
      </c>
      <c r="N10" s="136">
        <f t="shared" si="1"/>
        <v>72</v>
      </c>
      <c r="O10" s="136"/>
      <c r="P10" s="93"/>
      <c r="Q10" s="93"/>
      <c r="R10" s="93"/>
      <c r="S10" s="93">
        <f t="shared" si="2"/>
        <v>8</v>
      </c>
      <c r="V10" s="251" t="s">
        <v>81</v>
      </c>
      <c r="W10" s="255"/>
      <c r="X10" s="247" t="s">
        <v>220</v>
      </c>
      <c r="Y10" s="247" t="s">
        <v>204</v>
      </c>
      <c r="Z10" s="249" t="str">
        <f t="shared" si="3"/>
        <v>水澤 秀光</v>
      </c>
      <c r="AA10" s="55">
        <f t="shared" si="4"/>
        <v>46</v>
      </c>
      <c r="AB10" s="55">
        <f t="shared" si="4"/>
        <v>39</v>
      </c>
      <c r="AC10" s="55">
        <f t="shared" si="5"/>
        <v>85</v>
      </c>
      <c r="AD10" s="55"/>
      <c r="AE10" s="55"/>
    </row>
    <row r="11" spans="1:31" ht="17.5" customHeight="1">
      <c r="A11" s="130">
        <v>9</v>
      </c>
      <c r="B11" s="130">
        <v>7</v>
      </c>
      <c r="C11" s="131" t="s">
        <v>44</v>
      </c>
      <c r="D11" s="132">
        <v>9</v>
      </c>
      <c r="E11" s="143" t="s">
        <v>416</v>
      </c>
      <c r="F11" s="143" t="s">
        <v>358</v>
      </c>
      <c r="G11" s="134" t="s">
        <v>529</v>
      </c>
      <c r="H11" s="367">
        <v>18</v>
      </c>
      <c r="I11" s="135"/>
      <c r="J11" s="367" t="s">
        <v>60</v>
      </c>
      <c r="K11" s="136">
        <v>47</v>
      </c>
      <c r="L11" s="136">
        <v>43</v>
      </c>
      <c r="M11" s="136">
        <f t="shared" si="0"/>
        <v>90</v>
      </c>
      <c r="N11" s="136">
        <f t="shared" si="1"/>
        <v>72</v>
      </c>
      <c r="O11" s="136"/>
      <c r="P11" s="93">
        <v>14</v>
      </c>
      <c r="Q11" s="93"/>
      <c r="R11" s="93"/>
      <c r="S11" s="93">
        <f t="shared" si="2"/>
        <v>7</v>
      </c>
      <c r="V11" s="251" t="s">
        <v>82</v>
      </c>
      <c r="W11" s="255"/>
      <c r="X11" s="247" t="s">
        <v>305</v>
      </c>
      <c r="Y11" s="247" t="s">
        <v>200</v>
      </c>
      <c r="Z11" s="249" t="str">
        <f t="shared" si="3"/>
        <v>高木 健</v>
      </c>
      <c r="AA11" s="55">
        <f t="shared" si="4"/>
        <v>47</v>
      </c>
      <c r="AB11" s="55">
        <f t="shared" si="4"/>
        <v>43</v>
      </c>
      <c r="AC11" s="55">
        <f t="shared" si="5"/>
        <v>90</v>
      </c>
      <c r="AD11" s="55"/>
      <c r="AE11" s="55"/>
    </row>
    <row r="12" spans="1:31" ht="17.5" customHeight="1">
      <c r="A12" s="130">
        <v>10</v>
      </c>
      <c r="B12" s="130">
        <v>6</v>
      </c>
      <c r="C12" s="131" t="s">
        <v>44</v>
      </c>
      <c r="D12" s="132">
        <v>7</v>
      </c>
      <c r="E12" s="143" t="s">
        <v>410</v>
      </c>
      <c r="F12" s="133" t="s">
        <v>126</v>
      </c>
      <c r="G12" s="134" t="s">
        <v>524</v>
      </c>
      <c r="H12" s="291">
        <v>31</v>
      </c>
      <c r="I12" s="141"/>
      <c r="J12" s="291" t="s">
        <v>60</v>
      </c>
      <c r="K12" s="136">
        <v>49</v>
      </c>
      <c r="L12" s="136">
        <v>54</v>
      </c>
      <c r="M12" s="136">
        <f t="shared" si="0"/>
        <v>103</v>
      </c>
      <c r="N12" s="136">
        <f t="shared" si="1"/>
        <v>72</v>
      </c>
      <c r="O12" s="136" t="s">
        <v>508</v>
      </c>
      <c r="P12" s="93">
        <v>3</v>
      </c>
      <c r="Q12" s="93"/>
      <c r="R12" s="93"/>
      <c r="S12" s="93">
        <f t="shared" si="2"/>
        <v>6</v>
      </c>
      <c r="V12" s="251" t="s">
        <v>83</v>
      </c>
      <c r="W12" s="255"/>
      <c r="X12" s="247" t="s">
        <v>306</v>
      </c>
      <c r="Y12" s="247" t="s">
        <v>205</v>
      </c>
      <c r="Z12" s="249" t="str">
        <f t="shared" si="3"/>
        <v>齋藤 育真</v>
      </c>
      <c r="AA12" s="55">
        <f t="shared" si="4"/>
        <v>49</v>
      </c>
      <c r="AB12" s="55">
        <f t="shared" si="4"/>
        <v>54</v>
      </c>
      <c r="AC12" s="55">
        <f t="shared" si="5"/>
        <v>103</v>
      </c>
      <c r="AD12" s="55"/>
      <c r="AE12" s="55"/>
    </row>
    <row r="13" spans="1:31" ht="17.5" customHeight="1">
      <c r="A13" s="130">
        <v>11</v>
      </c>
      <c r="B13" s="130">
        <v>5</v>
      </c>
      <c r="C13" s="131" t="s">
        <v>44</v>
      </c>
      <c r="D13" s="132">
        <v>5</v>
      </c>
      <c r="E13" s="133" t="s">
        <v>402</v>
      </c>
      <c r="F13" s="133" t="s">
        <v>363</v>
      </c>
      <c r="G13" s="134" t="s">
        <v>518</v>
      </c>
      <c r="H13" s="349">
        <v>11</v>
      </c>
      <c r="I13" s="135"/>
      <c r="J13" s="349" t="s">
        <v>60</v>
      </c>
      <c r="K13" s="136">
        <v>42</v>
      </c>
      <c r="L13" s="136">
        <v>42</v>
      </c>
      <c r="M13" s="136">
        <f t="shared" si="0"/>
        <v>84</v>
      </c>
      <c r="N13" s="136">
        <f t="shared" si="1"/>
        <v>73</v>
      </c>
      <c r="O13" s="136">
        <v>14</v>
      </c>
      <c r="P13" s="93">
        <v>12</v>
      </c>
      <c r="Q13" s="93"/>
      <c r="R13" s="93"/>
      <c r="S13" s="93">
        <f t="shared" si="2"/>
        <v>5</v>
      </c>
      <c r="V13" s="251" t="s">
        <v>99</v>
      </c>
      <c r="W13" s="255"/>
      <c r="X13" s="247" t="s">
        <v>308</v>
      </c>
      <c r="Y13" s="255"/>
      <c r="Z13" s="249" t="str">
        <f t="shared" si="3"/>
        <v>大井 昌哉</v>
      </c>
      <c r="AA13" s="55">
        <f t="shared" si="4"/>
        <v>42</v>
      </c>
      <c r="AB13" s="55">
        <f t="shared" si="4"/>
        <v>42</v>
      </c>
      <c r="AC13" s="55">
        <f t="shared" si="5"/>
        <v>84</v>
      </c>
      <c r="AD13" s="55"/>
      <c r="AE13" s="55"/>
    </row>
    <row r="14" spans="1:31" ht="17.5" customHeight="1">
      <c r="A14" s="130">
        <v>12</v>
      </c>
      <c r="B14" s="130">
        <v>4</v>
      </c>
      <c r="C14" s="131" t="s">
        <v>44</v>
      </c>
      <c r="D14" s="132">
        <v>4</v>
      </c>
      <c r="E14" s="143" t="s">
        <v>397</v>
      </c>
      <c r="F14" s="143" t="s">
        <v>354</v>
      </c>
      <c r="G14" s="134" t="s">
        <v>112</v>
      </c>
      <c r="H14" s="349">
        <v>17</v>
      </c>
      <c r="I14" s="144"/>
      <c r="J14" s="297" t="s">
        <v>64</v>
      </c>
      <c r="K14" s="136">
        <v>43</v>
      </c>
      <c r="L14" s="136">
        <v>47</v>
      </c>
      <c r="M14" s="136">
        <f t="shared" si="0"/>
        <v>90</v>
      </c>
      <c r="N14" s="136">
        <f t="shared" si="1"/>
        <v>73</v>
      </c>
      <c r="O14" s="136"/>
      <c r="P14" s="93"/>
      <c r="Q14" s="93"/>
      <c r="R14" s="93"/>
      <c r="S14" s="93">
        <f t="shared" si="2"/>
        <v>4</v>
      </c>
      <c r="V14" s="255" t="s">
        <v>84</v>
      </c>
      <c r="W14" s="255"/>
      <c r="X14" s="255" t="s">
        <v>458</v>
      </c>
      <c r="Y14" s="246" t="s">
        <v>301</v>
      </c>
      <c r="Z14" s="249" t="str">
        <f t="shared" si="3"/>
        <v>篠塚 和明</v>
      </c>
      <c r="AA14" s="55">
        <f t="shared" si="4"/>
        <v>43</v>
      </c>
      <c r="AB14" s="55">
        <f t="shared" si="4"/>
        <v>47</v>
      </c>
      <c r="AC14" s="55">
        <f t="shared" si="5"/>
        <v>90</v>
      </c>
      <c r="AD14" s="55"/>
      <c r="AE14" s="55"/>
    </row>
    <row r="15" spans="1:31" ht="17.5" customHeight="1">
      <c r="A15" s="130">
        <v>13</v>
      </c>
      <c r="B15" s="130">
        <v>3</v>
      </c>
      <c r="C15" s="131" t="s">
        <v>44</v>
      </c>
      <c r="D15" s="132">
        <v>10</v>
      </c>
      <c r="E15" s="133" t="s">
        <v>420</v>
      </c>
      <c r="F15" s="133" t="s">
        <v>364</v>
      </c>
      <c r="G15" s="134" t="s">
        <v>532</v>
      </c>
      <c r="H15" s="297">
        <v>21</v>
      </c>
      <c r="I15" s="144"/>
      <c r="J15" s="349" t="s">
        <v>60</v>
      </c>
      <c r="K15" s="136">
        <v>49</v>
      </c>
      <c r="L15" s="136">
        <v>46</v>
      </c>
      <c r="M15" s="136">
        <f t="shared" si="0"/>
        <v>95</v>
      </c>
      <c r="N15" s="136">
        <f t="shared" si="1"/>
        <v>74</v>
      </c>
      <c r="O15" s="136"/>
      <c r="P15" s="93"/>
      <c r="Q15" s="93">
        <v>8</v>
      </c>
      <c r="R15" s="93"/>
      <c r="S15" s="93">
        <f t="shared" si="2"/>
        <v>3</v>
      </c>
      <c r="V15" s="255" t="s">
        <v>242</v>
      </c>
      <c r="W15" s="255"/>
      <c r="X15" s="255" t="s">
        <v>458</v>
      </c>
      <c r="Y15" s="246" t="s">
        <v>301</v>
      </c>
      <c r="Z15" s="249" t="str">
        <f t="shared" si="3"/>
        <v>山口 太一</v>
      </c>
      <c r="AA15" s="55">
        <f t="shared" si="4"/>
        <v>49</v>
      </c>
      <c r="AB15" s="55">
        <f t="shared" si="4"/>
        <v>46</v>
      </c>
      <c r="AC15" s="55">
        <f t="shared" si="5"/>
        <v>95</v>
      </c>
      <c r="AD15" s="55"/>
      <c r="AE15" s="55"/>
    </row>
    <row r="16" spans="1:31" ht="17.5" customHeight="1">
      <c r="A16" s="130">
        <v>14</v>
      </c>
      <c r="B16" s="130">
        <v>2</v>
      </c>
      <c r="C16" s="131" t="s">
        <v>44</v>
      </c>
      <c r="D16" s="132">
        <v>3</v>
      </c>
      <c r="E16" s="133" t="s">
        <v>394</v>
      </c>
      <c r="F16" s="133" t="s">
        <v>339</v>
      </c>
      <c r="G16" s="134" t="s">
        <v>514</v>
      </c>
      <c r="H16" s="291">
        <v>24</v>
      </c>
      <c r="I16" s="135"/>
      <c r="J16" s="349" t="s">
        <v>64</v>
      </c>
      <c r="K16" s="136">
        <v>51</v>
      </c>
      <c r="L16" s="136">
        <v>47</v>
      </c>
      <c r="M16" s="136">
        <f t="shared" si="0"/>
        <v>98</v>
      </c>
      <c r="N16" s="136">
        <f t="shared" si="1"/>
        <v>74</v>
      </c>
      <c r="O16" s="136"/>
      <c r="P16" s="93"/>
      <c r="Q16" s="142"/>
      <c r="R16" s="93"/>
      <c r="S16" s="93">
        <f t="shared" si="2"/>
        <v>2</v>
      </c>
      <c r="V16" s="255" t="s">
        <v>243</v>
      </c>
      <c r="W16" s="255"/>
      <c r="X16" s="249" t="s">
        <v>458</v>
      </c>
      <c r="Y16" s="246" t="s">
        <v>301</v>
      </c>
      <c r="Z16" s="249" t="str">
        <f t="shared" si="3"/>
        <v>長島 隆志</v>
      </c>
      <c r="AA16" s="59"/>
      <c r="AB16" s="55"/>
      <c r="AC16" s="55"/>
      <c r="AD16" s="55"/>
      <c r="AE16" s="55"/>
    </row>
    <row r="17" spans="1:31" ht="17.5" customHeight="1">
      <c r="A17" s="130">
        <v>15</v>
      </c>
      <c r="B17" s="130">
        <v>1</v>
      </c>
      <c r="C17" s="131" t="s">
        <v>44</v>
      </c>
      <c r="D17" s="132">
        <v>3</v>
      </c>
      <c r="E17" s="133" t="s">
        <v>395</v>
      </c>
      <c r="F17" s="133" t="s">
        <v>350</v>
      </c>
      <c r="G17" s="134" t="s">
        <v>515</v>
      </c>
      <c r="H17" s="297">
        <v>26</v>
      </c>
      <c r="I17" s="139"/>
      <c r="J17" s="297" t="s">
        <v>60</v>
      </c>
      <c r="K17" s="136">
        <v>46</v>
      </c>
      <c r="L17" s="136">
        <v>54</v>
      </c>
      <c r="M17" s="136">
        <f t="shared" si="0"/>
        <v>100</v>
      </c>
      <c r="N17" s="136">
        <f t="shared" si="1"/>
        <v>74</v>
      </c>
      <c r="O17" s="136">
        <v>2</v>
      </c>
      <c r="P17" s="93"/>
      <c r="Q17" s="93"/>
      <c r="R17" s="93"/>
      <c r="S17" s="93">
        <f t="shared" si="2"/>
        <v>1</v>
      </c>
      <c r="V17" s="251" t="s">
        <v>104</v>
      </c>
      <c r="W17" s="255"/>
      <c r="X17" s="249" t="s">
        <v>545</v>
      </c>
      <c r="Y17" s="460" t="s">
        <v>237</v>
      </c>
      <c r="Z17" s="249" t="str">
        <f t="shared" si="3"/>
        <v>肥嶋 俊明</v>
      </c>
      <c r="AA17" s="58"/>
      <c r="AB17" s="55"/>
      <c r="AC17" s="55"/>
      <c r="AD17" s="55"/>
      <c r="AE17" s="55"/>
    </row>
    <row r="18" spans="1:31" ht="17.5" customHeight="1">
      <c r="A18" s="130">
        <v>16</v>
      </c>
      <c r="B18" s="130">
        <v>1</v>
      </c>
      <c r="C18" s="131" t="s">
        <v>44</v>
      </c>
      <c r="D18" s="132">
        <v>10</v>
      </c>
      <c r="E18" s="133" t="s">
        <v>421</v>
      </c>
      <c r="F18" s="133" t="s">
        <v>207</v>
      </c>
      <c r="G18" s="134" t="s">
        <v>533</v>
      </c>
      <c r="H18" s="291">
        <v>36</v>
      </c>
      <c r="I18" s="141"/>
      <c r="J18" s="297" t="s">
        <v>63</v>
      </c>
      <c r="K18" s="136">
        <v>57</v>
      </c>
      <c r="L18" s="136">
        <v>54</v>
      </c>
      <c r="M18" s="136">
        <f t="shared" si="0"/>
        <v>111</v>
      </c>
      <c r="N18" s="136">
        <f t="shared" si="1"/>
        <v>75</v>
      </c>
      <c r="O18" s="136"/>
      <c r="P18" s="93"/>
      <c r="Q18" s="93"/>
      <c r="R18" s="93"/>
      <c r="S18" s="93">
        <f t="shared" si="2"/>
        <v>1</v>
      </c>
      <c r="V18" s="255" t="s">
        <v>270</v>
      </c>
      <c r="W18" s="255"/>
      <c r="X18" s="249" t="s">
        <v>458</v>
      </c>
      <c r="Y18" s="246" t="s">
        <v>301</v>
      </c>
      <c r="Z18" s="249" t="str">
        <f t="shared" si="3"/>
        <v>須川 雅子</v>
      </c>
      <c r="AA18" s="58"/>
      <c r="AB18" s="55"/>
      <c r="AC18" s="55"/>
      <c r="AD18" s="55"/>
      <c r="AE18" s="55"/>
    </row>
    <row r="19" spans="1:31" ht="17.5" customHeight="1">
      <c r="A19" s="130">
        <v>17</v>
      </c>
      <c r="B19" s="130">
        <v>1</v>
      </c>
      <c r="C19" s="131" t="s">
        <v>44</v>
      </c>
      <c r="D19" s="132">
        <v>10</v>
      </c>
      <c r="E19" s="133" t="s">
        <v>419</v>
      </c>
      <c r="F19" s="133" t="s">
        <v>339</v>
      </c>
      <c r="G19" s="134" t="s">
        <v>110</v>
      </c>
      <c r="H19" s="291">
        <v>12</v>
      </c>
      <c r="I19" s="135"/>
      <c r="J19" s="349" t="s">
        <v>64</v>
      </c>
      <c r="K19" s="136">
        <v>43</v>
      </c>
      <c r="L19" s="136">
        <v>45</v>
      </c>
      <c r="M19" s="136">
        <f t="shared" si="0"/>
        <v>88</v>
      </c>
      <c r="N19" s="136">
        <f t="shared" si="1"/>
        <v>76</v>
      </c>
      <c r="O19" s="136"/>
      <c r="P19" s="93"/>
      <c r="Q19" s="93"/>
      <c r="R19" s="93"/>
      <c r="S19" s="93">
        <f t="shared" si="2"/>
        <v>1</v>
      </c>
      <c r="V19" s="255" t="s">
        <v>271</v>
      </c>
      <c r="W19" s="255"/>
      <c r="X19" s="249" t="s">
        <v>314</v>
      </c>
      <c r="Y19" s="255" t="s">
        <v>209</v>
      </c>
      <c r="Z19" s="249" t="str">
        <f t="shared" si="3"/>
        <v>森岡 保弘</v>
      </c>
      <c r="AA19" s="58"/>
      <c r="AB19" s="55"/>
      <c r="AC19" s="55"/>
      <c r="AD19" s="55"/>
      <c r="AE19" s="55"/>
    </row>
    <row r="20" spans="1:31" ht="17.5" customHeight="1">
      <c r="A20" s="130">
        <v>18</v>
      </c>
      <c r="B20" s="130">
        <v>1</v>
      </c>
      <c r="C20" s="131" t="s">
        <v>44</v>
      </c>
      <c r="D20" s="132">
        <v>1</v>
      </c>
      <c r="E20" s="133" t="s">
        <v>384</v>
      </c>
      <c r="F20" s="133" t="s">
        <v>332</v>
      </c>
      <c r="G20" s="134" t="s">
        <v>509</v>
      </c>
      <c r="H20" s="325">
        <v>22</v>
      </c>
      <c r="I20" s="135"/>
      <c r="J20" s="349" t="s">
        <v>60</v>
      </c>
      <c r="K20" s="136">
        <v>48</v>
      </c>
      <c r="L20" s="136">
        <v>50</v>
      </c>
      <c r="M20" s="136">
        <f t="shared" si="0"/>
        <v>98</v>
      </c>
      <c r="N20" s="136">
        <f t="shared" si="1"/>
        <v>76</v>
      </c>
      <c r="O20" s="136"/>
      <c r="P20" s="93"/>
      <c r="Q20" s="93"/>
      <c r="R20" s="137"/>
      <c r="S20" s="93">
        <f t="shared" si="2"/>
        <v>1</v>
      </c>
      <c r="V20" s="251" t="s">
        <v>88</v>
      </c>
      <c r="W20" s="255"/>
      <c r="X20" s="249"/>
      <c r="Y20" s="255"/>
      <c r="Z20" s="249" t="str">
        <f t="shared" si="3"/>
        <v>小山 明男</v>
      </c>
      <c r="AA20" s="58"/>
      <c r="AB20" s="55"/>
      <c r="AC20" s="55"/>
      <c r="AD20" s="55"/>
      <c r="AE20" s="55"/>
    </row>
    <row r="21" spans="1:31" ht="17.5" customHeight="1">
      <c r="A21" s="130">
        <v>19</v>
      </c>
      <c r="B21" s="130">
        <v>1</v>
      </c>
      <c r="C21" s="131" t="s">
        <v>44</v>
      </c>
      <c r="D21" s="132">
        <v>2</v>
      </c>
      <c r="E21" s="133" t="s">
        <v>391</v>
      </c>
      <c r="F21" s="133" t="s">
        <v>339</v>
      </c>
      <c r="G21" s="134" t="s">
        <v>512</v>
      </c>
      <c r="H21" s="291">
        <v>30</v>
      </c>
      <c r="I21" s="135"/>
      <c r="J21" s="297" t="s">
        <v>63</v>
      </c>
      <c r="K21" s="136">
        <v>55</v>
      </c>
      <c r="L21" s="136">
        <v>52</v>
      </c>
      <c r="M21" s="136">
        <f t="shared" si="0"/>
        <v>107</v>
      </c>
      <c r="N21" s="136">
        <f t="shared" si="1"/>
        <v>77</v>
      </c>
      <c r="O21" s="136"/>
      <c r="P21" s="93"/>
      <c r="Q21" s="93"/>
      <c r="R21" s="93"/>
      <c r="S21" s="93">
        <f t="shared" si="2"/>
        <v>1</v>
      </c>
      <c r="V21" s="255" t="s">
        <v>219</v>
      </c>
      <c r="W21" s="255"/>
      <c r="X21" s="487" t="s">
        <v>545</v>
      </c>
      <c r="Y21" s="486" t="s">
        <v>237</v>
      </c>
      <c r="Z21" s="487" t="str">
        <f t="shared" si="3"/>
        <v>Candy 長井</v>
      </c>
      <c r="AA21" s="58"/>
      <c r="AB21" s="55"/>
      <c r="AC21" s="55"/>
      <c r="AD21" s="55"/>
      <c r="AE21" s="55"/>
    </row>
    <row r="22" spans="1:31" ht="17.5" customHeight="1">
      <c r="A22" s="130">
        <v>20</v>
      </c>
      <c r="B22" s="130">
        <v>1</v>
      </c>
      <c r="C22" s="131" t="s">
        <v>44</v>
      </c>
      <c r="D22" s="132">
        <v>7</v>
      </c>
      <c r="E22" s="133" t="s">
        <v>428</v>
      </c>
      <c r="F22" s="133" t="s">
        <v>339</v>
      </c>
      <c r="G22" s="134" t="s">
        <v>233</v>
      </c>
      <c r="H22" s="325">
        <v>9</v>
      </c>
      <c r="I22" s="141"/>
      <c r="J22" s="297" t="s">
        <v>63</v>
      </c>
      <c r="K22" s="136">
        <v>45</v>
      </c>
      <c r="L22" s="136">
        <v>42</v>
      </c>
      <c r="M22" s="136">
        <f t="shared" si="0"/>
        <v>87</v>
      </c>
      <c r="N22" s="136">
        <f t="shared" si="1"/>
        <v>78</v>
      </c>
      <c r="O22" s="136">
        <v>5</v>
      </c>
      <c r="P22" s="93"/>
      <c r="Q22" s="93" t="s">
        <v>543</v>
      </c>
      <c r="R22" s="93"/>
      <c r="S22" s="93">
        <f t="shared" si="2"/>
        <v>1</v>
      </c>
      <c r="V22" s="251" t="s">
        <v>272</v>
      </c>
      <c r="W22" s="255"/>
      <c r="X22" s="487" t="s">
        <v>309</v>
      </c>
      <c r="Y22" s="488" t="s">
        <v>208</v>
      </c>
      <c r="Z22" s="487" t="str">
        <f t="shared" si="3"/>
        <v>チョー ダニー</v>
      </c>
      <c r="AA22" s="58"/>
      <c r="AB22" s="55"/>
      <c r="AC22" s="55"/>
      <c r="AD22" s="55"/>
      <c r="AE22" s="55"/>
    </row>
    <row r="23" spans="1:31" ht="17.5" customHeight="1">
      <c r="A23" s="130">
        <v>21</v>
      </c>
      <c r="B23" s="130">
        <v>1</v>
      </c>
      <c r="C23" s="131" t="s">
        <v>44</v>
      </c>
      <c r="D23" s="132">
        <v>9</v>
      </c>
      <c r="E23" s="133" t="s">
        <v>417</v>
      </c>
      <c r="F23" s="133" t="s">
        <v>359</v>
      </c>
      <c r="G23" s="134" t="s">
        <v>530</v>
      </c>
      <c r="H23" s="367">
        <v>28</v>
      </c>
      <c r="I23" s="141"/>
      <c r="J23" s="297" t="s">
        <v>60</v>
      </c>
      <c r="K23" s="136">
        <v>53</v>
      </c>
      <c r="L23" s="136">
        <v>53</v>
      </c>
      <c r="M23" s="136">
        <f t="shared" si="0"/>
        <v>106</v>
      </c>
      <c r="N23" s="136">
        <f t="shared" si="1"/>
        <v>78</v>
      </c>
      <c r="O23" s="136"/>
      <c r="P23" s="93"/>
      <c r="Q23" s="93"/>
      <c r="R23" s="93"/>
      <c r="S23" s="93">
        <f t="shared" si="2"/>
        <v>1</v>
      </c>
      <c r="V23" s="255" t="s">
        <v>273</v>
      </c>
      <c r="W23" s="255"/>
      <c r="X23" s="487" t="s">
        <v>545</v>
      </c>
      <c r="Y23" s="486" t="s">
        <v>237</v>
      </c>
      <c r="Z23" s="487" t="str">
        <f t="shared" si="3"/>
        <v>有田 靖</v>
      </c>
      <c r="AA23" s="58"/>
      <c r="AB23" s="55"/>
      <c r="AC23" s="55"/>
      <c r="AD23" s="55"/>
      <c r="AE23" s="55"/>
    </row>
    <row r="24" spans="1:31" ht="17.5" customHeight="1">
      <c r="A24" s="130">
        <v>22</v>
      </c>
      <c r="B24" s="130">
        <v>1</v>
      </c>
      <c r="C24" s="131" t="s">
        <v>44</v>
      </c>
      <c r="D24" s="132">
        <v>7</v>
      </c>
      <c r="E24" s="133" t="s">
        <v>409</v>
      </c>
      <c r="F24" s="133" t="s">
        <v>131</v>
      </c>
      <c r="G24" s="134" t="s">
        <v>523</v>
      </c>
      <c r="H24" s="367">
        <v>16</v>
      </c>
      <c r="I24" s="136"/>
      <c r="J24" s="297" t="s">
        <v>60</v>
      </c>
      <c r="K24" s="136">
        <v>47</v>
      </c>
      <c r="L24" s="136">
        <v>49</v>
      </c>
      <c r="M24" s="136">
        <f t="shared" si="0"/>
        <v>96</v>
      </c>
      <c r="N24" s="136">
        <f t="shared" si="1"/>
        <v>80</v>
      </c>
      <c r="O24" s="136"/>
      <c r="P24" s="93"/>
      <c r="Q24" s="93"/>
      <c r="R24" s="93"/>
      <c r="S24" s="93">
        <f t="shared" si="2"/>
        <v>1</v>
      </c>
      <c r="V24" s="251" t="s">
        <v>274</v>
      </c>
      <c r="W24" s="255"/>
      <c r="X24" s="487" t="s">
        <v>105</v>
      </c>
      <c r="Y24" s="488" t="s">
        <v>209</v>
      </c>
      <c r="Z24" s="487" t="str">
        <f t="shared" si="3"/>
        <v>矢尾板 Tony</v>
      </c>
      <c r="AA24" s="58"/>
      <c r="AB24" s="55"/>
      <c r="AC24" s="55"/>
      <c r="AD24" s="55"/>
      <c r="AE24" s="55"/>
    </row>
    <row r="25" spans="1:31" ht="17.5" customHeight="1">
      <c r="A25" s="130">
        <v>23</v>
      </c>
      <c r="B25" s="130">
        <v>1</v>
      </c>
      <c r="C25" s="131" t="s">
        <v>44</v>
      </c>
      <c r="D25" s="132">
        <v>9</v>
      </c>
      <c r="E25" s="133" t="s">
        <v>418</v>
      </c>
      <c r="F25" s="133" t="s">
        <v>339</v>
      </c>
      <c r="G25" s="134" t="s">
        <v>531</v>
      </c>
      <c r="H25" s="367">
        <v>36</v>
      </c>
      <c r="I25" s="141"/>
      <c r="J25" s="297" t="s">
        <v>63</v>
      </c>
      <c r="K25" s="136">
        <v>60</v>
      </c>
      <c r="L25" s="136">
        <v>56</v>
      </c>
      <c r="M25" s="136">
        <f t="shared" si="0"/>
        <v>116</v>
      </c>
      <c r="N25" s="136">
        <f t="shared" si="1"/>
        <v>80</v>
      </c>
      <c r="O25" s="136"/>
      <c r="P25" s="93"/>
      <c r="Q25" s="93"/>
      <c r="R25" s="93"/>
      <c r="S25" s="93">
        <f t="shared" si="2"/>
        <v>1</v>
      </c>
      <c r="V25" s="251" t="s">
        <v>275</v>
      </c>
      <c r="W25" s="255"/>
      <c r="X25" s="487" t="s">
        <v>89</v>
      </c>
      <c r="Y25" s="488" t="s">
        <v>210</v>
      </c>
      <c r="Z25" s="487" t="str">
        <f t="shared" si="3"/>
        <v>吉岡 裕子 Ahn</v>
      </c>
      <c r="AA25" s="59"/>
      <c r="AB25" s="55"/>
      <c r="AC25" s="55"/>
      <c r="AD25" s="55"/>
      <c r="AE25" s="55"/>
    </row>
    <row r="26" spans="1:31" ht="17.5" customHeight="1">
      <c r="A26" s="130">
        <v>24</v>
      </c>
      <c r="B26" s="130">
        <v>1</v>
      </c>
      <c r="C26" s="131" t="s">
        <v>44</v>
      </c>
      <c r="D26" s="132">
        <v>4</v>
      </c>
      <c r="E26" s="133" t="s">
        <v>400</v>
      </c>
      <c r="F26" s="145" t="s">
        <v>128</v>
      </c>
      <c r="G26" s="134" t="s">
        <v>517</v>
      </c>
      <c r="H26" s="367">
        <v>29</v>
      </c>
      <c r="I26" s="141"/>
      <c r="J26" s="291" t="s">
        <v>60</v>
      </c>
      <c r="K26" s="136">
        <v>56</v>
      </c>
      <c r="L26" s="136">
        <v>54</v>
      </c>
      <c r="M26" s="136">
        <f t="shared" si="0"/>
        <v>110</v>
      </c>
      <c r="N26" s="136">
        <f t="shared" si="1"/>
        <v>81</v>
      </c>
      <c r="O26" s="146"/>
      <c r="P26" s="93"/>
      <c r="Q26" s="93"/>
      <c r="R26" s="93"/>
      <c r="S26" s="93">
        <f t="shared" si="2"/>
        <v>1</v>
      </c>
      <c r="V26" s="255" t="s">
        <v>276</v>
      </c>
      <c r="W26" s="255"/>
      <c r="X26" s="487" t="s">
        <v>545</v>
      </c>
      <c r="Y26" s="486" t="s">
        <v>237</v>
      </c>
      <c r="Z26" s="487" t="str">
        <f t="shared" si="3"/>
        <v>松井 恒和</v>
      </c>
      <c r="AA26" s="58"/>
      <c r="AB26" s="55"/>
      <c r="AC26" s="55"/>
      <c r="AD26" s="55"/>
      <c r="AE26" s="55"/>
    </row>
    <row r="27" spans="1:31" ht="17.5" customHeight="1">
      <c r="A27" s="130">
        <v>25</v>
      </c>
      <c r="B27" s="130">
        <v>1</v>
      </c>
      <c r="C27" s="131" t="s">
        <v>44</v>
      </c>
      <c r="D27" s="132">
        <v>2</v>
      </c>
      <c r="E27" s="133" t="s">
        <v>389</v>
      </c>
      <c r="F27" s="133" t="s">
        <v>127</v>
      </c>
      <c r="G27" s="134" t="s">
        <v>510</v>
      </c>
      <c r="H27" s="291">
        <v>18</v>
      </c>
      <c r="I27" s="139"/>
      <c r="J27" s="297" t="s">
        <v>60</v>
      </c>
      <c r="K27" s="136">
        <v>51</v>
      </c>
      <c r="L27" s="136">
        <v>49</v>
      </c>
      <c r="M27" s="136">
        <f t="shared" si="0"/>
        <v>100</v>
      </c>
      <c r="N27" s="136">
        <f t="shared" si="1"/>
        <v>82</v>
      </c>
      <c r="O27" s="136"/>
      <c r="P27" s="93"/>
      <c r="Q27" s="93"/>
      <c r="R27" s="140"/>
      <c r="S27" s="93">
        <f t="shared" si="2"/>
        <v>1</v>
      </c>
      <c r="V27" s="251" t="s">
        <v>277</v>
      </c>
      <c r="W27" s="255"/>
      <c r="X27" s="487" t="s">
        <v>309</v>
      </c>
      <c r="Y27" s="488" t="s">
        <v>208</v>
      </c>
      <c r="Z27" s="487" t="str">
        <f t="shared" si="3"/>
        <v>後藤 敦彦</v>
      </c>
      <c r="AA27" s="55"/>
      <c r="AB27" s="55"/>
      <c r="AC27" s="55"/>
      <c r="AD27" s="55"/>
      <c r="AE27" s="55"/>
    </row>
    <row r="28" spans="1:31" ht="17.5" customHeight="1">
      <c r="A28" s="130">
        <v>26</v>
      </c>
      <c r="B28" s="130">
        <v>1</v>
      </c>
      <c r="C28" s="131" t="s">
        <v>44</v>
      </c>
      <c r="D28" s="132">
        <v>7</v>
      </c>
      <c r="E28" s="133" t="s">
        <v>411</v>
      </c>
      <c r="F28" s="133" t="s">
        <v>347</v>
      </c>
      <c r="G28" s="489" t="s">
        <v>525</v>
      </c>
      <c r="H28" s="490">
        <v>30</v>
      </c>
      <c r="I28" s="141"/>
      <c r="J28" s="291" t="s">
        <v>60</v>
      </c>
      <c r="K28" s="136">
        <v>60</v>
      </c>
      <c r="L28" s="136">
        <v>52</v>
      </c>
      <c r="M28" s="136">
        <f t="shared" si="0"/>
        <v>112</v>
      </c>
      <c r="N28" s="136">
        <f t="shared" si="1"/>
        <v>82</v>
      </c>
      <c r="O28" s="136">
        <v>17</v>
      </c>
      <c r="P28" s="93"/>
      <c r="Q28" s="93"/>
      <c r="R28" s="93"/>
      <c r="S28" s="93">
        <f t="shared" si="2"/>
        <v>1</v>
      </c>
      <c r="V28" s="255" t="s">
        <v>278</v>
      </c>
      <c r="W28" s="255"/>
      <c r="X28" s="487" t="s">
        <v>53</v>
      </c>
      <c r="Y28" s="488" t="s">
        <v>222</v>
      </c>
      <c r="Z28" s="487" t="str">
        <f t="shared" si="3"/>
        <v>金廣 正人</v>
      </c>
      <c r="AA28" s="55"/>
      <c r="AB28" s="55"/>
      <c r="AC28" s="55"/>
      <c r="AD28" s="55"/>
      <c r="AE28" s="55"/>
    </row>
    <row r="29" spans="1:31" ht="17.5" customHeight="1">
      <c r="A29" s="130">
        <v>27</v>
      </c>
      <c r="B29" s="130">
        <v>1</v>
      </c>
      <c r="C29" s="131" t="s">
        <v>44</v>
      </c>
      <c r="D29" s="132">
        <v>6</v>
      </c>
      <c r="E29" s="133" t="s">
        <v>408</v>
      </c>
      <c r="F29" s="133" t="s">
        <v>335</v>
      </c>
      <c r="G29" s="134" t="s">
        <v>522</v>
      </c>
      <c r="H29" s="349">
        <v>19</v>
      </c>
      <c r="I29" s="141"/>
      <c r="J29" s="291" t="s">
        <v>60</v>
      </c>
      <c r="K29" s="136">
        <v>51</v>
      </c>
      <c r="L29" s="136">
        <v>52</v>
      </c>
      <c r="M29" s="136">
        <f t="shared" si="0"/>
        <v>103</v>
      </c>
      <c r="N29" s="136">
        <f t="shared" si="1"/>
        <v>84</v>
      </c>
      <c r="O29" s="136"/>
      <c r="P29" s="93"/>
      <c r="Q29" s="93"/>
      <c r="R29" s="93"/>
      <c r="S29" s="93">
        <f t="shared" si="2"/>
        <v>1</v>
      </c>
      <c r="V29" s="255" t="s">
        <v>279</v>
      </c>
      <c r="W29" s="255"/>
      <c r="X29" s="257"/>
      <c r="Y29" s="256"/>
      <c r="Z29" s="249" t="str">
        <f t="shared" si="3"/>
        <v>岡田 純</v>
      </c>
      <c r="AA29" s="55"/>
      <c r="AB29" s="55"/>
      <c r="AC29" s="55"/>
      <c r="AD29" s="56"/>
      <c r="AE29" s="55"/>
    </row>
    <row r="30" spans="1:31" ht="17.5" customHeight="1">
      <c r="A30" s="130">
        <v>28</v>
      </c>
      <c r="B30" s="130">
        <v>1</v>
      </c>
      <c r="C30" s="131" t="s">
        <v>44</v>
      </c>
      <c r="D30" s="132">
        <v>6</v>
      </c>
      <c r="E30" s="133" t="s">
        <v>407</v>
      </c>
      <c r="F30" s="133" t="s">
        <v>333</v>
      </c>
      <c r="G30" s="134" t="s">
        <v>521</v>
      </c>
      <c r="H30" s="349">
        <v>14</v>
      </c>
      <c r="I30" s="135"/>
      <c r="J30" s="291" t="s">
        <v>60</v>
      </c>
      <c r="K30" s="136">
        <v>51</v>
      </c>
      <c r="L30" s="136">
        <v>52</v>
      </c>
      <c r="M30" s="136">
        <f t="shared" si="0"/>
        <v>103</v>
      </c>
      <c r="N30" s="136">
        <f t="shared" si="1"/>
        <v>89</v>
      </c>
      <c r="O30" s="136"/>
      <c r="P30" s="93"/>
      <c r="Q30" s="93"/>
      <c r="R30" s="93"/>
      <c r="S30" s="93">
        <f t="shared" si="2"/>
        <v>1</v>
      </c>
      <c r="T30" s="93">
        <f>H30+1</f>
        <v>15</v>
      </c>
      <c r="V30" s="255" t="s">
        <v>280</v>
      </c>
      <c r="W30" s="255"/>
      <c r="X30" s="255"/>
      <c r="Y30" s="255"/>
      <c r="Z30" s="249" t="str">
        <f t="shared" si="3"/>
        <v>加藤 清也</v>
      </c>
      <c r="AA30" s="55"/>
      <c r="AB30" s="55"/>
      <c r="AC30" s="55"/>
      <c r="AD30" s="56"/>
      <c r="AE30" s="56"/>
    </row>
    <row r="31" spans="1:31" ht="17.5" customHeight="1">
      <c r="A31" s="130">
        <v>29</v>
      </c>
      <c r="B31" s="130">
        <v>1</v>
      </c>
      <c r="C31" s="131" t="s">
        <v>44</v>
      </c>
      <c r="D31" s="132">
        <v>5</v>
      </c>
      <c r="E31" s="133" t="s">
        <v>404</v>
      </c>
      <c r="F31" s="143" t="s">
        <v>405</v>
      </c>
      <c r="G31" s="134" t="s">
        <v>520</v>
      </c>
      <c r="H31" s="291">
        <v>36</v>
      </c>
      <c r="I31" s="136"/>
      <c r="J31" s="367" t="s">
        <v>64</v>
      </c>
      <c r="K31" s="136">
        <v>60</v>
      </c>
      <c r="L31" s="136">
        <v>65</v>
      </c>
      <c r="M31" s="136">
        <f t="shared" si="0"/>
        <v>125</v>
      </c>
      <c r="N31" s="136">
        <f t="shared" si="1"/>
        <v>89</v>
      </c>
      <c r="O31" s="136"/>
      <c r="P31" s="93"/>
      <c r="Q31" s="93"/>
      <c r="R31" s="93"/>
      <c r="S31" s="93">
        <f t="shared" si="2"/>
        <v>1</v>
      </c>
      <c r="T31" s="491">
        <f>H31+2</f>
        <v>38</v>
      </c>
      <c r="V31" s="255" t="s">
        <v>106</v>
      </c>
      <c r="W31" s="255"/>
      <c r="X31" s="255"/>
      <c r="Y31" s="255"/>
      <c r="Z31" s="249" t="str">
        <f t="shared" si="3"/>
        <v>堀 雅博</v>
      </c>
      <c r="AA31" s="55"/>
      <c r="AB31" s="55"/>
      <c r="AC31" s="55"/>
      <c r="AD31" s="57"/>
      <c r="AE31" s="57"/>
    </row>
    <row r="32" spans="1:31" ht="17.5" customHeight="1">
      <c r="A32" s="130">
        <v>30</v>
      </c>
      <c r="B32" s="130">
        <v>1</v>
      </c>
      <c r="C32" s="131" t="s">
        <v>44</v>
      </c>
      <c r="D32" s="132">
        <v>8</v>
      </c>
      <c r="E32" s="133" t="s">
        <v>414</v>
      </c>
      <c r="F32" s="133" t="s">
        <v>339</v>
      </c>
      <c r="G32" s="134"/>
      <c r="H32" s="367"/>
      <c r="I32" s="136"/>
      <c r="J32" s="297" t="s">
        <v>63</v>
      </c>
      <c r="K32" s="136"/>
      <c r="L32" s="136"/>
      <c r="M32" s="136">
        <f t="shared" ref="M32:M38" si="7">K32+L32</f>
        <v>0</v>
      </c>
      <c r="N32" s="136">
        <f t="shared" ref="N32" si="8">M32-H32</f>
        <v>0</v>
      </c>
      <c r="O32" s="136"/>
      <c r="P32" s="93"/>
      <c r="Q32" s="93"/>
      <c r="R32" s="93"/>
      <c r="S32" s="93"/>
      <c r="V32" s="251" t="s">
        <v>281</v>
      </c>
      <c r="W32" s="254"/>
      <c r="X32" s="460"/>
      <c r="Y32" s="255"/>
      <c r="Z32" s="249"/>
      <c r="AA32" s="55"/>
      <c r="AB32" s="55"/>
      <c r="AC32" s="55"/>
    </row>
    <row r="33" spans="1:29" ht="18" customHeight="1">
      <c r="A33" s="130">
        <v>31</v>
      </c>
      <c r="B33" s="130">
        <v>1</v>
      </c>
      <c r="C33" s="131" t="s">
        <v>44</v>
      </c>
      <c r="D33" s="132">
        <v>1</v>
      </c>
      <c r="E33" s="143" t="s">
        <v>386</v>
      </c>
      <c r="F33" s="143" t="s">
        <v>387</v>
      </c>
      <c r="G33" s="134" t="s">
        <v>534</v>
      </c>
      <c r="H33" s="367" t="s">
        <v>65</v>
      </c>
      <c r="I33" s="139"/>
      <c r="J33" s="367" t="s">
        <v>60</v>
      </c>
      <c r="K33" s="136">
        <v>52</v>
      </c>
      <c r="L33" s="136">
        <v>55</v>
      </c>
      <c r="M33" s="136">
        <f t="shared" si="7"/>
        <v>107</v>
      </c>
      <c r="N33" s="151"/>
      <c r="O33" s="136"/>
      <c r="P33" s="93"/>
      <c r="Q33" s="93"/>
      <c r="R33" s="93"/>
      <c r="S33" s="93">
        <f t="shared" si="2"/>
        <v>1</v>
      </c>
      <c r="V33" s="255" t="s">
        <v>282</v>
      </c>
      <c r="W33" s="254"/>
      <c r="X33" s="467"/>
      <c r="Y33" s="258"/>
      <c r="Z33" s="249"/>
      <c r="AA33" s="55"/>
      <c r="AB33" s="55"/>
      <c r="AC33" s="55"/>
    </row>
    <row r="34" spans="1:29" ht="18" customHeight="1">
      <c r="A34" s="130">
        <v>32</v>
      </c>
      <c r="B34" s="130">
        <v>1</v>
      </c>
      <c r="C34" s="131" t="s">
        <v>44</v>
      </c>
      <c r="D34" s="132">
        <v>1</v>
      </c>
      <c r="E34" s="143" t="s">
        <v>388</v>
      </c>
      <c r="F34" s="143" t="s">
        <v>342</v>
      </c>
      <c r="G34" s="134" t="s">
        <v>535</v>
      </c>
      <c r="H34" s="367" t="s">
        <v>65</v>
      </c>
      <c r="I34" s="147"/>
      <c r="J34" s="297" t="s">
        <v>60</v>
      </c>
      <c r="K34" s="136">
        <v>60</v>
      </c>
      <c r="L34" s="136">
        <v>62</v>
      </c>
      <c r="M34" s="136">
        <f t="shared" si="7"/>
        <v>122</v>
      </c>
      <c r="N34" s="151"/>
      <c r="O34" s="136"/>
      <c r="P34" s="93"/>
      <c r="Q34" s="93">
        <v>17</v>
      </c>
      <c r="R34" s="93"/>
      <c r="S34" s="93">
        <f t="shared" si="2"/>
        <v>1</v>
      </c>
      <c r="V34" s="255" t="s">
        <v>283</v>
      </c>
      <c r="W34" s="254"/>
      <c r="X34" s="258"/>
      <c r="Y34" s="258"/>
      <c r="Z34" s="249"/>
      <c r="AA34" s="55"/>
      <c r="AB34" s="55"/>
      <c r="AC34" s="55"/>
    </row>
    <row r="35" spans="1:29" ht="18" customHeight="1">
      <c r="A35" s="130">
        <v>33</v>
      </c>
      <c r="B35" s="130">
        <v>1</v>
      </c>
      <c r="C35" s="131" t="s">
        <v>44</v>
      </c>
      <c r="D35" s="132">
        <v>2</v>
      </c>
      <c r="E35" s="143" t="s">
        <v>392</v>
      </c>
      <c r="F35" s="143" t="s">
        <v>346</v>
      </c>
      <c r="G35" s="134" t="s">
        <v>536</v>
      </c>
      <c r="H35" s="367" t="s">
        <v>65</v>
      </c>
      <c r="I35" s="141"/>
      <c r="J35" s="291" t="s">
        <v>60</v>
      </c>
      <c r="K35" s="136">
        <v>51</v>
      </c>
      <c r="L35" s="136">
        <v>52</v>
      </c>
      <c r="M35" s="136">
        <f t="shared" si="7"/>
        <v>103</v>
      </c>
      <c r="N35" s="151"/>
      <c r="O35" s="136"/>
      <c r="P35" s="93"/>
      <c r="Q35" s="93"/>
      <c r="R35" s="93"/>
      <c r="S35" s="93">
        <f t="shared" si="2"/>
        <v>1</v>
      </c>
      <c r="V35" s="251" t="s">
        <v>90</v>
      </c>
      <c r="W35" s="254"/>
      <c r="X35" s="255"/>
      <c r="Y35" s="255"/>
      <c r="Z35" s="249"/>
    </row>
    <row r="36" spans="1:29" ht="18" customHeight="1">
      <c r="A36" s="130">
        <v>34</v>
      </c>
      <c r="B36" s="130">
        <v>1</v>
      </c>
      <c r="C36" s="131" t="s">
        <v>44</v>
      </c>
      <c r="D36" s="132">
        <v>3</v>
      </c>
      <c r="E36" s="133" t="s">
        <v>396</v>
      </c>
      <c r="F36" s="133" t="s">
        <v>350</v>
      </c>
      <c r="G36" s="134" t="s">
        <v>537</v>
      </c>
      <c r="H36" s="367" t="s">
        <v>65</v>
      </c>
      <c r="I36" s="144"/>
      <c r="J36" s="291" t="s">
        <v>60</v>
      </c>
      <c r="K36" s="136">
        <v>62</v>
      </c>
      <c r="L36" s="136">
        <v>57</v>
      </c>
      <c r="M36" s="136">
        <f t="shared" si="7"/>
        <v>119</v>
      </c>
      <c r="N36" s="151"/>
      <c r="O36" s="136"/>
      <c r="P36" s="93"/>
      <c r="Q36" s="93"/>
      <c r="R36" s="93"/>
      <c r="S36" s="93">
        <f t="shared" si="2"/>
        <v>1</v>
      </c>
      <c r="V36" s="255" t="s">
        <v>284</v>
      </c>
      <c r="W36" s="254"/>
      <c r="X36" s="258"/>
      <c r="Y36" s="258"/>
      <c r="Z36" s="249"/>
    </row>
    <row r="37" spans="1:29" ht="18" customHeight="1">
      <c r="A37" s="130">
        <v>35</v>
      </c>
      <c r="B37" s="130">
        <v>1</v>
      </c>
      <c r="C37" s="131" t="s">
        <v>44</v>
      </c>
      <c r="D37" s="132">
        <v>4</v>
      </c>
      <c r="E37" s="133" t="s">
        <v>401</v>
      </c>
      <c r="F37" s="133" t="s">
        <v>362</v>
      </c>
      <c r="G37" s="134" t="s">
        <v>538</v>
      </c>
      <c r="H37" s="367" t="s">
        <v>65</v>
      </c>
      <c r="I37" s="135"/>
      <c r="J37" s="291" t="s">
        <v>60</v>
      </c>
      <c r="K37" s="136">
        <v>49</v>
      </c>
      <c r="L37" s="136">
        <v>51</v>
      </c>
      <c r="M37" s="136">
        <f t="shared" si="7"/>
        <v>100</v>
      </c>
      <c r="N37" s="151"/>
      <c r="O37" s="136">
        <v>11</v>
      </c>
      <c r="P37" s="93"/>
      <c r="Q37" s="93"/>
      <c r="R37" s="93"/>
      <c r="S37" s="93">
        <f t="shared" si="2"/>
        <v>1</v>
      </c>
      <c r="V37" s="255" t="s">
        <v>91</v>
      </c>
      <c r="W37" s="254"/>
      <c r="X37" s="258"/>
      <c r="Y37" s="258"/>
      <c r="Z37" s="249"/>
    </row>
    <row r="38" spans="1:29" ht="18" customHeight="1">
      <c r="A38" s="130">
        <v>36</v>
      </c>
      <c r="B38" s="130">
        <v>1</v>
      </c>
      <c r="C38" s="131" t="s">
        <v>44</v>
      </c>
      <c r="D38" s="409">
        <v>5</v>
      </c>
      <c r="E38" s="408" t="s">
        <v>406</v>
      </c>
      <c r="F38" s="408" t="s">
        <v>367</v>
      </c>
      <c r="G38" s="134" t="s">
        <v>539</v>
      </c>
      <c r="H38" s="291" t="s">
        <v>65</v>
      </c>
      <c r="I38" s="135"/>
      <c r="J38" s="291" t="s">
        <v>60</v>
      </c>
      <c r="K38" s="136">
        <v>57</v>
      </c>
      <c r="L38" s="136">
        <v>62</v>
      </c>
      <c r="M38" s="136">
        <f t="shared" si="7"/>
        <v>119</v>
      </c>
      <c r="N38" s="151"/>
      <c r="O38" s="136"/>
      <c r="P38" s="93"/>
      <c r="Q38" s="93"/>
      <c r="R38" s="93"/>
      <c r="S38" s="93">
        <f t="shared" si="2"/>
        <v>1</v>
      </c>
      <c r="V38" s="255" t="s">
        <v>285</v>
      </c>
      <c r="W38" s="254"/>
      <c r="X38" s="258"/>
      <c r="Y38" s="258"/>
      <c r="Z38" s="249"/>
    </row>
    <row r="39" spans="1:29" ht="15" customHeight="1">
      <c r="A39" s="79"/>
      <c r="B39" s="79"/>
      <c r="C39" s="72"/>
      <c r="D39" s="73"/>
      <c r="E39" s="73"/>
      <c r="F39" s="73"/>
      <c r="G39" s="29"/>
      <c r="H39" s="29"/>
      <c r="I39" s="29"/>
      <c r="J39" s="8"/>
      <c r="K39" s="29"/>
      <c r="L39" s="29"/>
      <c r="M39" s="29"/>
      <c r="N39" s="29"/>
      <c r="O39" s="29"/>
      <c r="V39" s="255" t="s">
        <v>286</v>
      </c>
      <c r="W39" s="254"/>
      <c r="X39" s="258"/>
      <c r="Y39" s="258"/>
      <c r="Z39" s="249"/>
    </row>
    <row r="40" spans="1:29" ht="19">
      <c r="A40" s="79"/>
      <c r="B40" s="79"/>
      <c r="C40" s="72"/>
      <c r="V40" s="255" t="s">
        <v>287</v>
      </c>
      <c r="W40" s="254"/>
      <c r="X40" s="258"/>
      <c r="Y40" s="258"/>
      <c r="Z40" s="249"/>
    </row>
    <row r="41" spans="1:29" ht="20.5" customHeight="1">
      <c r="A41" s="79"/>
      <c r="B41" s="79"/>
      <c r="C41" s="72"/>
      <c r="V41" s="251" t="s">
        <v>92</v>
      </c>
      <c r="W41" s="254"/>
      <c r="X41" s="255"/>
      <c r="Y41" s="255"/>
      <c r="Z41" s="249"/>
    </row>
    <row r="42" spans="1:29" ht="20.5" customHeight="1">
      <c r="A42" s="79"/>
      <c r="B42" s="79"/>
      <c r="C42" s="72"/>
      <c r="V42" s="255" t="s">
        <v>93</v>
      </c>
      <c r="W42" s="254"/>
      <c r="X42" s="258"/>
      <c r="Y42" s="258"/>
      <c r="Z42" s="249"/>
    </row>
    <row r="43" spans="1:29" ht="20.5" customHeight="1">
      <c r="A43" s="79"/>
      <c r="B43" s="79"/>
      <c r="C43" s="72"/>
      <c r="V43" s="255"/>
      <c r="W43" s="254"/>
      <c r="X43" s="258"/>
      <c r="Y43" s="258"/>
      <c r="Z43" s="249"/>
    </row>
    <row r="44" spans="1:29" ht="20.5" customHeight="1">
      <c r="A44" s="79"/>
      <c r="B44" s="79"/>
      <c r="C44" s="72"/>
      <c r="V44" s="255"/>
      <c r="W44" s="254"/>
      <c r="X44" s="258"/>
      <c r="Y44" s="258"/>
      <c r="Z44" s="249"/>
    </row>
    <row r="45" spans="1:29" ht="20.5" customHeight="1">
      <c r="A45" s="79"/>
      <c r="B45" s="79"/>
      <c r="C45" s="72"/>
      <c r="V45" s="255"/>
      <c r="W45" s="254"/>
      <c r="X45" s="258"/>
      <c r="Y45" s="258"/>
      <c r="Z45" s="249"/>
    </row>
    <row r="46" spans="1:29" ht="20.5" customHeight="1">
      <c r="A46" s="79"/>
      <c r="B46" s="79"/>
      <c r="C46" s="72"/>
      <c r="V46" s="255" t="s">
        <v>107</v>
      </c>
      <c r="W46" s="254">
        <v>20</v>
      </c>
      <c r="X46" s="255"/>
      <c r="Y46" s="255"/>
      <c r="Z46" s="459" t="s">
        <v>521</v>
      </c>
    </row>
    <row r="47" spans="1:29" ht="20.5" customHeight="1">
      <c r="A47" s="79"/>
      <c r="B47" s="79"/>
      <c r="C47" s="72"/>
      <c r="V47" s="255" t="s">
        <v>100</v>
      </c>
      <c r="W47" s="254">
        <v>20</v>
      </c>
      <c r="X47" s="258"/>
      <c r="Y47" s="258"/>
      <c r="Z47" s="245" t="s">
        <v>526</v>
      </c>
      <c r="AA47" s="249">
        <v>40</v>
      </c>
      <c r="AB47" s="249">
        <v>39</v>
      </c>
      <c r="AC47" s="249">
        <v>79</v>
      </c>
    </row>
    <row r="48" spans="1:29" ht="20.5" customHeight="1">
      <c r="A48" s="79"/>
      <c r="B48" s="79"/>
      <c r="C48" s="72"/>
      <c r="V48" s="255" t="s">
        <v>245</v>
      </c>
      <c r="W48" s="255"/>
      <c r="X48" s="255" t="s">
        <v>125</v>
      </c>
      <c r="Y48" s="255" t="s">
        <v>211</v>
      </c>
      <c r="Z48" s="259" t="s">
        <v>540</v>
      </c>
      <c r="AA48" s="249">
        <v>47</v>
      </c>
      <c r="AB48" s="249">
        <v>44</v>
      </c>
      <c r="AC48" s="249">
        <v>91</v>
      </c>
    </row>
    <row r="49" spans="1:26" ht="30.5" customHeight="1">
      <c r="A49" s="79"/>
      <c r="B49" s="29"/>
      <c r="C49" s="72"/>
      <c r="D49" s="93" t="s">
        <v>43</v>
      </c>
      <c r="E49" s="124" t="s">
        <v>28</v>
      </c>
      <c r="F49" s="124" t="s">
        <v>17</v>
      </c>
      <c r="G49" s="126" t="s">
        <v>108</v>
      </c>
      <c r="H49" s="124" t="s">
        <v>116</v>
      </c>
      <c r="I49" s="124"/>
      <c r="J49" s="149" t="s">
        <v>38</v>
      </c>
      <c r="K49" s="124" t="s">
        <v>19</v>
      </c>
      <c r="L49" s="124" t="s">
        <v>20</v>
      </c>
      <c r="M49" s="124" t="s">
        <v>21</v>
      </c>
      <c r="N49" s="150" t="s">
        <v>22</v>
      </c>
      <c r="O49" s="262" t="s">
        <v>55</v>
      </c>
      <c r="P49" s="261" t="s">
        <v>46</v>
      </c>
      <c r="Q49" s="261" t="s">
        <v>47</v>
      </c>
      <c r="R49" s="129" t="s">
        <v>187</v>
      </c>
    </row>
    <row r="50" spans="1:26" ht="20.5" customHeight="1">
      <c r="A50" s="79"/>
      <c r="B50" s="29"/>
      <c r="C50" s="72"/>
      <c r="D50" s="132">
        <v>6</v>
      </c>
      <c r="E50" s="133" t="s">
        <v>422</v>
      </c>
      <c r="F50" s="133" t="s">
        <v>339</v>
      </c>
      <c r="G50" s="134" t="str">
        <f>VLOOKUP('4月'!E50,'2023年間集計'!$B$4:$D$78,3,)</f>
        <v>吉田　聡</v>
      </c>
      <c r="H50" s="367" t="s">
        <v>159</v>
      </c>
      <c r="I50" s="135"/>
      <c r="J50" s="297" t="s">
        <v>60</v>
      </c>
      <c r="K50" s="136">
        <v>58</v>
      </c>
      <c r="L50" s="136">
        <v>63</v>
      </c>
      <c r="M50" s="136">
        <f t="shared" ref="M50:M53" si="9">K50+L50</f>
        <v>121</v>
      </c>
      <c r="N50" s="151"/>
      <c r="O50" s="151"/>
      <c r="P50" s="93"/>
      <c r="Q50" s="93"/>
      <c r="R50" s="137"/>
      <c r="V50" s="678" t="s">
        <v>720</v>
      </c>
      <c r="W50" s="676">
        <v>5</v>
      </c>
      <c r="X50" s="678"/>
      <c r="Y50" s="247" t="s">
        <v>311</v>
      </c>
      <c r="Z50" s="249" t="s">
        <v>723</v>
      </c>
    </row>
    <row r="51" spans="1:26" ht="20.5" customHeight="1">
      <c r="A51" s="79"/>
      <c r="B51" s="29"/>
      <c r="C51" s="72"/>
      <c r="D51" s="132">
        <v>6</v>
      </c>
      <c r="E51" s="133" t="s">
        <v>423</v>
      </c>
      <c r="F51" s="133" t="s">
        <v>339</v>
      </c>
      <c r="G51" s="134" t="str">
        <f>VLOOKUP('4月'!E51,'2023年間集計'!$B$4:$D$78,3,)</f>
        <v>丹羽 新平</v>
      </c>
      <c r="H51" s="367" t="s">
        <v>159</v>
      </c>
      <c r="I51" s="141"/>
      <c r="J51" s="367" t="s">
        <v>60</v>
      </c>
      <c r="K51" s="136">
        <v>47</v>
      </c>
      <c r="L51" s="136">
        <v>44</v>
      </c>
      <c r="M51" s="136">
        <f t="shared" si="9"/>
        <v>91</v>
      </c>
      <c r="N51" s="151"/>
      <c r="O51" s="151"/>
      <c r="P51" s="93"/>
      <c r="Q51" s="93"/>
      <c r="R51" s="137" t="s">
        <v>506</v>
      </c>
      <c r="V51" s="678" t="s">
        <v>725</v>
      </c>
      <c r="W51" s="686"/>
      <c r="X51" s="678" t="s">
        <v>722</v>
      </c>
      <c r="Y51" s="247" t="s">
        <v>311</v>
      </c>
      <c r="Z51" s="250" t="s">
        <v>541</v>
      </c>
    </row>
    <row r="52" spans="1:26" ht="20.5" customHeight="1">
      <c r="A52" s="79"/>
      <c r="B52" s="29"/>
      <c r="C52" s="72"/>
      <c r="D52" s="132">
        <v>8</v>
      </c>
      <c r="E52" s="133" t="s">
        <v>424</v>
      </c>
      <c r="F52" s="133" t="s">
        <v>425</v>
      </c>
      <c r="G52" s="134" t="str">
        <f>VLOOKUP('4月'!E52,'2023年間集計'!$B$4:$D$78,3,)</f>
        <v>佐藤 安郎</v>
      </c>
      <c r="H52" s="367" t="s">
        <v>159</v>
      </c>
      <c r="I52" s="141"/>
      <c r="J52" s="367" t="s">
        <v>60</v>
      </c>
      <c r="K52" s="136">
        <v>46</v>
      </c>
      <c r="L52" s="136">
        <v>45</v>
      </c>
      <c r="M52" s="136">
        <f t="shared" si="9"/>
        <v>91</v>
      </c>
      <c r="N52" s="151"/>
      <c r="O52" s="151"/>
      <c r="P52" s="93"/>
      <c r="Q52" s="93"/>
      <c r="R52" s="137"/>
      <c r="Z52" s="219"/>
    </row>
    <row r="53" spans="1:26" ht="20" customHeight="1">
      <c r="A53" s="79"/>
      <c r="B53" s="29"/>
      <c r="C53" s="72"/>
      <c r="D53" s="132">
        <v>10</v>
      </c>
      <c r="E53" s="133" t="s">
        <v>426</v>
      </c>
      <c r="F53" s="133" t="s">
        <v>339</v>
      </c>
      <c r="G53" s="134" t="str">
        <f>VLOOKUP('4月'!E53,'2023年間集計'!$B$4:$D$78,3,)</f>
        <v>田中 浩之</v>
      </c>
      <c r="H53" s="367" t="s">
        <v>159</v>
      </c>
      <c r="I53" s="152"/>
      <c r="J53" s="291" t="s">
        <v>60</v>
      </c>
      <c r="K53" s="136">
        <v>49</v>
      </c>
      <c r="L53" s="136">
        <v>46</v>
      </c>
      <c r="M53" s="136">
        <f t="shared" si="9"/>
        <v>95</v>
      </c>
      <c r="N53" s="151"/>
      <c r="O53" s="151"/>
      <c r="P53" s="93"/>
      <c r="Q53" s="93"/>
      <c r="R53" s="93"/>
    </row>
    <row r="58" spans="1:26" ht="15.5">
      <c r="C58" s="74"/>
      <c r="D58" s="35"/>
      <c r="E58" s="427"/>
      <c r="F58" s="35"/>
      <c r="G58" s="41"/>
      <c r="H58" s="41"/>
    </row>
    <row r="59" spans="1:26" ht="15.5">
      <c r="C59" s="74"/>
      <c r="D59" s="35"/>
      <c r="F59" s="35"/>
      <c r="G59" s="41"/>
      <c r="H59" s="41"/>
      <c r="N59" s="431"/>
    </row>
    <row r="60" spans="1:26" ht="15.5">
      <c r="C60" s="74"/>
      <c r="D60" s="35"/>
      <c r="F60" s="35"/>
      <c r="G60" s="41"/>
      <c r="H60" s="41"/>
      <c r="N60" s="432"/>
    </row>
    <row r="61" spans="1:26" ht="15.5">
      <c r="C61" s="74"/>
      <c r="D61" s="35"/>
      <c r="F61" s="35"/>
      <c r="G61" s="41"/>
      <c r="H61" s="41"/>
      <c r="N61" s="432"/>
    </row>
    <row r="62" spans="1:26" ht="15.5">
      <c r="C62" s="74"/>
      <c r="D62" s="35"/>
      <c r="F62" s="35"/>
      <c r="G62" s="41"/>
      <c r="H62" s="41"/>
      <c r="N62" s="432"/>
    </row>
    <row r="63" spans="1:26" ht="15.5">
      <c r="C63" s="74"/>
      <c r="D63" s="35"/>
      <c r="F63" s="35"/>
      <c r="G63" s="41"/>
      <c r="H63" s="41"/>
    </row>
    <row r="64" spans="1:26" ht="15.5">
      <c r="C64" s="74"/>
      <c r="D64" s="35"/>
      <c r="F64" s="35"/>
      <c r="G64" s="41"/>
      <c r="H64" s="41"/>
      <c r="N64" s="432"/>
    </row>
    <row r="65" spans="3:14" ht="15.5">
      <c r="C65" s="74"/>
      <c r="D65" s="35"/>
      <c r="F65" s="35"/>
      <c r="G65" s="41"/>
      <c r="H65" s="41"/>
      <c r="N65" s="432"/>
    </row>
    <row r="66" spans="3:14" ht="15.5">
      <c r="C66" s="74"/>
      <c r="D66" s="35"/>
      <c r="E66" s="427"/>
      <c r="F66" s="35"/>
      <c r="G66" s="41"/>
      <c r="H66" s="41"/>
      <c r="N66" s="432"/>
    </row>
    <row r="67" spans="3:14" ht="15.5">
      <c r="C67" s="74"/>
      <c r="D67" s="35"/>
      <c r="F67" s="35"/>
      <c r="G67" s="41"/>
      <c r="H67" s="41"/>
      <c r="N67" s="432"/>
    </row>
    <row r="68" spans="3:14" ht="15.5">
      <c r="C68" s="74"/>
      <c r="D68" s="35"/>
      <c r="F68" s="35"/>
      <c r="G68" s="41"/>
      <c r="H68" s="41"/>
      <c r="N68" s="432"/>
    </row>
    <row r="69" spans="3:14" ht="15.5">
      <c r="C69" s="74"/>
      <c r="D69" s="35"/>
      <c r="E69" s="427"/>
      <c r="F69" s="35"/>
      <c r="G69" s="41"/>
      <c r="H69" s="41"/>
      <c r="N69" s="432"/>
    </row>
    <row r="70" spans="3:14" ht="15.5">
      <c r="C70" s="74"/>
      <c r="D70" s="35"/>
      <c r="E70" s="427"/>
      <c r="F70" s="35"/>
      <c r="G70" s="41"/>
      <c r="H70" s="41"/>
      <c r="N70" s="432"/>
    </row>
    <row r="71" spans="3:14" ht="15.5">
      <c r="C71" s="74"/>
      <c r="D71" s="35"/>
      <c r="F71" s="35"/>
      <c r="G71" s="41"/>
      <c r="H71" s="41"/>
      <c r="N71" s="432"/>
    </row>
    <row r="72" spans="3:14" ht="15.5">
      <c r="C72" s="74"/>
      <c r="D72" s="35"/>
      <c r="F72" s="35"/>
      <c r="G72" s="41"/>
      <c r="H72" s="41"/>
      <c r="N72"/>
    </row>
    <row r="73" spans="3:14" ht="15.5">
      <c r="C73" s="74"/>
      <c r="D73" s="35"/>
      <c r="F73" s="35"/>
      <c r="G73" s="41"/>
      <c r="H73" s="41"/>
      <c r="N73" s="431"/>
    </row>
    <row r="74" spans="3:14" ht="15.5">
      <c r="C74" s="74"/>
      <c r="D74" s="35"/>
      <c r="F74" s="35"/>
      <c r="G74" s="41"/>
      <c r="H74" s="41"/>
    </row>
    <row r="75" spans="3:14">
      <c r="C75" s="428"/>
      <c r="D75" s="429"/>
      <c r="F75" s="429"/>
      <c r="G75" s="430"/>
      <c r="H75" s="430"/>
      <c r="N75"/>
    </row>
    <row r="76" spans="3:14">
      <c r="C76" s="428"/>
      <c r="D76" s="429"/>
      <c r="F76" s="429"/>
      <c r="G76" s="430"/>
      <c r="H76" s="430"/>
      <c r="N76"/>
    </row>
    <row r="77" spans="3:14">
      <c r="C77" s="428"/>
      <c r="D77" s="429"/>
      <c r="E77" s="434"/>
      <c r="F77" s="429"/>
      <c r="G77" s="430"/>
      <c r="H77" s="430"/>
      <c r="N77"/>
    </row>
    <row r="78" spans="3:14">
      <c r="N78"/>
    </row>
    <row r="79" spans="3:14">
      <c r="N79"/>
    </row>
    <row r="80" spans="3:14">
      <c r="N80"/>
    </row>
    <row r="81" spans="5:14">
      <c r="N81"/>
    </row>
    <row r="82" spans="5:14">
      <c r="E82" s="434"/>
      <c r="N82"/>
    </row>
    <row r="83" spans="5:14">
      <c r="N83"/>
    </row>
    <row r="84" spans="5:14">
      <c r="E84" s="73"/>
      <c r="N84"/>
    </row>
    <row r="85" spans="5:14">
      <c r="N85"/>
    </row>
    <row r="86" spans="5:14" ht="15.5">
      <c r="E86" s="433"/>
      <c r="N86"/>
    </row>
  </sheetData>
  <sortState xmlns:xlrd2="http://schemas.microsoft.com/office/spreadsheetml/2017/richdata2" ref="C3:R31">
    <sortCondition ref="N3:N31"/>
    <sortCondition ref="H3:H31"/>
  </sortState>
  <phoneticPr fontId="61"/>
  <dataValidations count="2">
    <dataValidation type="list" allowBlank="1" showInputMessage="1" sqref="J50:J53 J3:J38" xr:uid="{B611F163-0D01-4D5E-8E6D-939B9DB5D0FE}">
      <formula1>$U$4:$U$8</formula1>
    </dataValidation>
    <dataValidation type="list" allowBlank="1" showInputMessage="1" showErrorMessage="1" sqref="C3:C48" xr:uid="{881A59F0-C1A4-4705-B929-3DFE93FF5B64}">
      <formula1>"会員,NEW-1,NEW-2,GUEST"</formula1>
    </dataValidation>
  </dataValidations>
  <printOptions gridLines="1"/>
  <pageMargins left="0.25" right="0.25" top="0.75" bottom="0.75" header="0.3" footer="0.3"/>
  <pageSetup scale="61"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EE794-FB91-4E9D-92C5-708F31FDF446}">
  <sheetPr>
    <pageSetUpPr fitToPage="1"/>
  </sheetPr>
  <dimension ref="B1:X49"/>
  <sheetViews>
    <sheetView topLeftCell="H1" zoomScale="90" zoomScaleNormal="90" workbookViewId="0">
      <selection activeCell="R45" sqref="R45"/>
    </sheetView>
  </sheetViews>
  <sheetFormatPr defaultColWidth="9.81640625" defaultRowHeight="13"/>
  <cols>
    <col min="1" max="1" width="2.81640625" style="270" customWidth="1"/>
    <col min="2" max="4" width="12.6328125" style="270" customWidth="1"/>
    <col min="5" max="5" width="39.90625" style="270" customWidth="1"/>
    <col min="6" max="6" width="9.36328125" style="270" customWidth="1"/>
    <col min="7" max="7" width="9.36328125" style="395" customWidth="1"/>
    <col min="8" max="8" width="8.26953125" style="395" customWidth="1"/>
    <col min="9" max="11" width="12.6328125" style="270" customWidth="1"/>
    <col min="12" max="12" width="39.90625" style="270" customWidth="1"/>
    <col min="13" max="14" width="9.36328125" style="270" customWidth="1"/>
    <col min="15" max="15" width="8.26953125" style="270" customWidth="1"/>
    <col min="16" max="17" width="4.36328125" style="395" customWidth="1"/>
    <col min="18" max="18" width="9.81640625" style="270"/>
    <col min="19" max="19" width="18.1796875" style="405" customWidth="1"/>
    <col min="20" max="20" width="21.26953125" style="405" customWidth="1"/>
    <col min="21" max="22" width="9.81640625" style="270"/>
    <col min="23" max="24" width="9.81640625" style="411"/>
    <col min="25" max="16384" width="9.81640625" style="270"/>
  </cols>
  <sheetData>
    <row r="1" spans="2:24" ht="40.15" customHeight="1" thickBot="1">
      <c r="B1" s="263" t="s">
        <v>322</v>
      </c>
      <c r="C1" s="264"/>
      <c r="D1" s="264"/>
      <c r="E1" s="264"/>
      <c r="F1" s="264"/>
      <c r="G1" s="264"/>
      <c r="H1" s="264"/>
      <c r="I1" s="264"/>
      <c r="J1" s="265"/>
      <c r="K1" s="266"/>
      <c r="L1" s="267" t="s">
        <v>323</v>
      </c>
      <c r="M1" s="268" t="s">
        <v>324</v>
      </c>
      <c r="N1" s="1401">
        <v>45035</v>
      </c>
      <c r="O1" s="1402"/>
      <c r="P1" s="269"/>
      <c r="Q1" s="269"/>
    </row>
    <row r="2" spans="2:24" ht="70" customHeight="1" thickBot="1">
      <c r="B2" s="1403" t="s">
        <v>325</v>
      </c>
      <c r="C2" s="1404"/>
      <c r="D2" s="1404"/>
      <c r="E2" s="1404"/>
      <c r="F2" s="1404"/>
      <c r="G2" s="1404"/>
      <c r="H2" s="1405"/>
      <c r="I2" s="1406" t="s">
        <v>326</v>
      </c>
      <c r="J2" s="1406"/>
      <c r="K2" s="1406"/>
      <c r="L2" s="1406"/>
      <c r="M2" s="1406"/>
      <c r="N2" s="1406"/>
      <c r="O2" s="1407"/>
      <c r="P2" s="269"/>
      <c r="Q2" s="269"/>
    </row>
    <row r="3" spans="2:24" ht="30" customHeight="1" thickBot="1">
      <c r="B3" s="271" t="s">
        <v>327</v>
      </c>
      <c r="C3" s="1408" t="s">
        <v>328</v>
      </c>
      <c r="D3" s="1409"/>
      <c r="E3" s="272" t="s">
        <v>17</v>
      </c>
      <c r="F3" s="272" t="s">
        <v>329</v>
      </c>
      <c r="G3" s="272" t="s">
        <v>330</v>
      </c>
      <c r="H3" s="273" t="s">
        <v>331</v>
      </c>
      <c r="I3" s="271" t="s">
        <v>327</v>
      </c>
      <c r="J3" s="1408" t="s">
        <v>328</v>
      </c>
      <c r="K3" s="1409"/>
      <c r="L3" s="272" t="s">
        <v>17</v>
      </c>
      <c r="M3" s="272" t="s">
        <v>329</v>
      </c>
      <c r="N3" s="272" t="s">
        <v>330</v>
      </c>
      <c r="O3" s="274" t="s">
        <v>331</v>
      </c>
      <c r="P3" s="270"/>
      <c r="Q3" s="270"/>
      <c r="R3" s="402"/>
      <c r="S3" s="407"/>
      <c r="T3" s="410" t="s">
        <v>17</v>
      </c>
      <c r="U3" s="410" t="s">
        <v>329</v>
      </c>
      <c r="V3" s="410" t="s">
        <v>330</v>
      </c>
      <c r="W3" s="412"/>
      <c r="X3" s="412"/>
    </row>
    <row r="4" spans="2:24" ht="18" customHeight="1" thickTop="1">
      <c r="B4" s="275">
        <v>1</v>
      </c>
      <c r="C4" s="276" t="s">
        <v>35</v>
      </c>
      <c r="D4" s="277" t="s">
        <v>36</v>
      </c>
      <c r="E4" s="278" t="s">
        <v>332</v>
      </c>
      <c r="F4" s="277" t="s">
        <v>60</v>
      </c>
      <c r="G4" s="279">
        <v>22</v>
      </c>
      <c r="H4" s="280"/>
      <c r="I4" s="275">
        <v>6</v>
      </c>
      <c r="J4" s="281" t="s">
        <v>49</v>
      </c>
      <c r="K4" s="282" t="s">
        <v>50</v>
      </c>
      <c r="L4" s="283" t="s">
        <v>333</v>
      </c>
      <c r="M4" s="284" t="s">
        <v>60</v>
      </c>
      <c r="N4" s="285">
        <v>14</v>
      </c>
      <c r="O4" s="286"/>
      <c r="P4" s="270"/>
      <c r="Q4" s="270"/>
      <c r="R4" s="398">
        <v>1</v>
      </c>
      <c r="S4" s="406" t="str">
        <f t="shared" ref="S4:S33" si="0">W4&amp;" "&amp;X4</f>
        <v>Koyama Akio</v>
      </c>
      <c r="T4" s="288" t="s">
        <v>332</v>
      </c>
      <c r="U4" s="349" t="s">
        <v>60</v>
      </c>
      <c r="V4" s="325">
        <v>22</v>
      </c>
      <c r="W4" s="413" t="s">
        <v>35</v>
      </c>
      <c r="X4" s="413" t="s">
        <v>36</v>
      </c>
    </row>
    <row r="5" spans="2:24" s="294" customFormat="1" ht="18" customHeight="1">
      <c r="B5" s="1397">
        <v>0.4458333333333333</v>
      </c>
      <c r="C5" s="287" t="s">
        <v>140</v>
      </c>
      <c r="D5" s="287" t="s">
        <v>141</v>
      </c>
      <c r="E5" s="288" t="s">
        <v>334</v>
      </c>
      <c r="F5" s="287" t="s">
        <v>64</v>
      </c>
      <c r="G5" s="287">
        <v>25</v>
      </c>
      <c r="H5" s="289"/>
      <c r="I5" s="1397">
        <v>0.47361111111111115</v>
      </c>
      <c r="J5" s="290" t="s">
        <v>160</v>
      </c>
      <c r="K5" s="291" t="s">
        <v>161</v>
      </c>
      <c r="L5" s="288" t="s">
        <v>335</v>
      </c>
      <c r="M5" s="291" t="s">
        <v>60</v>
      </c>
      <c r="N5" s="292">
        <v>19</v>
      </c>
      <c r="O5" s="293"/>
      <c r="R5" s="398">
        <v>1</v>
      </c>
      <c r="S5" s="406" t="str">
        <f t="shared" si="0"/>
        <v>Miyazaki Tadashi</v>
      </c>
      <c r="T5" s="288" t="s">
        <v>334</v>
      </c>
      <c r="U5" s="367" t="s">
        <v>64</v>
      </c>
      <c r="V5" s="367">
        <v>25</v>
      </c>
      <c r="W5" s="414" t="s">
        <v>140</v>
      </c>
      <c r="X5" s="414" t="s">
        <v>141</v>
      </c>
    </row>
    <row r="6" spans="2:24" s="294" customFormat="1" ht="18" customHeight="1">
      <c r="B6" s="1399"/>
      <c r="C6" s="295" t="s">
        <v>156</v>
      </c>
      <c r="D6" s="296" t="s">
        <v>336</v>
      </c>
      <c r="E6" s="288" t="s">
        <v>337</v>
      </c>
      <c r="F6" s="287" t="s">
        <v>60</v>
      </c>
      <c r="G6" s="297" t="s">
        <v>65</v>
      </c>
      <c r="H6" s="298"/>
      <c r="I6" s="1399"/>
      <c r="J6" s="299" t="s">
        <v>338</v>
      </c>
      <c r="K6" s="300" t="s">
        <v>168</v>
      </c>
      <c r="L6" s="301" t="s">
        <v>339</v>
      </c>
      <c r="M6" s="302" t="s">
        <v>60</v>
      </c>
      <c r="N6" s="303" t="s">
        <v>159</v>
      </c>
      <c r="O6" s="293"/>
      <c r="R6" s="398">
        <v>2</v>
      </c>
      <c r="S6" s="406" t="str">
        <f t="shared" si="0"/>
        <v>Goto Atsuhiko</v>
      </c>
      <c r="T6" s="322" t="s">
        <v>127</v>
      </c>
      <c r="U6" s="297" t="s">
        <v>60</v>
      </c>
      <c r="V6" s="291">
        <v>18</v>
      </c>
      <c r="W6" s="416" t="s">
        <v>177</v>
      </c>
      <c r="X6" s="416" t="s">
        <v>178</v>
      </c>
    </row>
    <row r="7" spans="2:24" s="294" customFormat="1" ht="18" customHeight="1" thickBot="1">
      <c r="B7" s="1400"/>
      <c r="C7" s="304" t="s">
        <v>340</v>
      </c>
      <c r="D7" s="305" t="s">
        <v>341</v>
      </c>
      <c r="E7" s="306" t="s">
        <v>342</v>
      </c>
      <c r="F7" s="307" t="s">
        <v>60</v>
      </c>
      <c r="G7" s="307" t="s">
        <v>65</v>
      </c>
      <c r="H7" s="308"/>
      <c r="I7" s="1400"/>
      <c r="J7" s="309" t="s">
        <v>343</v>
      </c>
      <c r="K7" s="307" t="s">
        <v>344</v>
      </c>
      <c r="L7" s="310" t="s">
        <v>339</v>
      </c>
      <c r="M7" s="311" t="s">
        <v>60</v>
      </c>
      <c r="N7" s="311" t="s">
        <v>159</v>
      </c>
      <c r="O7" s="312"/>
      <c r="R7" s="398">
        <v>2</v>
      </c>
      <c r="S7" s="406" t="str">
        <f t="shared" si="0"/>
        <v>Kokubo Takahiro</v>
      </c>
      <c r="T7" s="322" t="s">
        <v>339</v>
      </c>
      <c r="U7" s="291" t="s">
        <v>60</v>
      </c>
      <c r="V7" s="297">
        <v>26</v>
      </c>
      <c r="W7" s="417" t="s">
        <v>181</v>
      </c>
      <c r="X7" s="417" t="s">
        <v>182</v>
      </c>
    </row>
    <row r="8" spans="2:24" s="294" customFormat="1" ht="18" customHeight="1">
      <c r="B8" s="313">
        <v>2</v>
      </c>
      <c r="C8" s="314" t="s">
        <v>177</v>
      </c>
      <c r="D8" s="315" t="s">
        <v>178</v>
      </c>
      <c r="E8" s="316" t="s">
        <v>127</v>
      </c>
      <c r="F8" s="315" t="s">
        <v>60</v>
      </c>
      <c r="G8" s="317">
        <v>18</v>
      </c>
      <c r="I8" s="318">
        <v>7</v>
      </c>
      <c r="J8" s="314" t="s">
        <v>150</v>
      </c>
      <c r="K8" s="315" t="s">
        <v>151</v>
      </c>
      <c r="L8" s="319" t="s">
        <v>131</v>
      </c>
      <c r="M8" s="315" t="s">
        <v>60</v>
      </c>
      <c r="N8" s="320">
        <v>16</v>
      </c>
      <c r="O8" s="321"/>
      <c r="R8" s="398">
        <v>2</v>
      </c>
      <c r="S8" s="406" t="str">
        <f t="shared" si="0"/>
        <v>Nagai Candy</v>
      </c>
      <c r="T8" s="322" t="s">
        <v>339</v>
      </c>
      <c r="U8" s="297" t="s">
        <v>63</v>
      </c>
      <c r="V8" s="291">
        <v>30</v>
      </c>
      <c r="W8" s="416" t="s">
        <v>4</v>
      </c>
      <c r="X8" s="416" t="s">
        <v>5</v>
      </c>
    </row>
    <row r="9" spans="2:24" s="294" customFormat="1" ht="18" customHeight="1">
      <c r="B9" s="1397">
        <v>0.4513888888888889</v>
      </c>
      <c r="C9" s="291" t="s">
        <v>181</v>
      </c>
      <c r="D9" s="291" t="s">
        <v>182</v>
      </c>
      <c r="E9" s="322" t="s">
        <v>339</v>
      </c>
      <c r="F9" s="291" t="s">
        <v>60</v>
      </c>
      <c r="G9" s="302">
        <v>26</v>
      </c>
      <c r="H9" s="323"/>
      <c r="I9" s="1397">
        <v>0.47916666666666669</v>
      </c>
      <c r="J9" s="324" t="s">
        <v>145</v>
      </c>
      <c r="K9" s="297" t="s">
        <v>166</v>
      </c>
      <c r="L9" s="288" t="s">
        <v>339</v>
      </c>
      <c r="M9" s="297" t="s">
        <v>63</v>
      </c>
      <c r="N9" s="325">
        <v>9</v>
      </c>
      <c r="O9" s="326"/>
      <c r="R9" s="398">
        <v>3</v>
      </c>
      <c r="S9" s="406" t="str">
        <f t="shared" si="0"/>
        <v>Fujishiro Yasuhiro</v>
      </c>
      <c r="T9" s="322" t="s">
        <v>126</v>
      </c>
      <c r="U9" s="291" t="s">
        <v>60</v>
      </c>
      <c r="V9" s="367">
        <v>14</v>
      </c>
      <c r="W9" s="417" t="s">
        <v>223</v>
      </c>
      <c r="X9" s="417" t="s">
        <v>3</v>
      </c>
    </row>
    <row r="10" spans="2:24" s="294" customFormat="1" ht="18" customHeight="1">
      <c r="B10" s="1398"/>
      <c r="C10" s="327" t="s">
        <v>4</v>
      </c>
      <c r="D10" s="302" t="s">
        <v>5</v>
      </c>
      <c r="E10" s="322" t="s">
        <v>339</v>
      </c>
      <c r="F10" s="297" t="s">
        <v>63</v>
      </c>
      <c r="G10" s="291">
        <v>30</v>
      </c>
      <c r="I10" s="1398"/>
      <c r="J10" s="328" t="s">
        <v>240</v>
      </c>
      <c r="K10" s="329" t="s">
        <v>241</v>
      </c>
      <c r="L10" s="330" t="s">
        <v>126</v>
      </c>
      <c r="M10" s="329" t="s">
        <v>60</v>
      </c>
      <c r="N10" s="331">
        <v>31</v>
      </c>
      <c r="O10" s="326"/>
      <c r="R10" s="398">
        <v>3</v>
      </c>
      <c r="S10" s="406" t="str">
        <f t="shared" si="0"/>
        <v>Nagashima Takashi</v>
      </c>
      <c r="T10" s="288" t="s">
        <v>339</v>
      </c>
      <c r="U10" s="349" t="s">
        <v>64</v>
      </c>
      <c r="V10" s="291">
        <v>24</v>
      </c>
      <c r="W10" s="413" t="s">
        <v>33</v>
      </c>
      <c r="X10" s="413" t="s">
        <v>30</v>
      </c>
    </row>
    <row r="11" spans="2:24" s="294" customFormat="1" ht="18" customHeight="1" thickBot="1">
      <c r="B11" s="1399"/>
      <c r="C11" s="299" t="s">
        <v>142</v>
      </c>
      <c r="D11" s="300" t="s">
        <v>345</v>
      </c>
      <c r="E11" s="332" t="s">
        <v>346</v>
      </c>
      <c r="F11" s="329" t="s">
        <v>60</v>
      </c>
      <c r="G11" s="287" t="s">
        <v>65</v>
      </c>
      <c r="H11" s="333"/>
      <c r="I11" s="1400"/>
      <c r="J11" s="304" t="s">
        <v>212</v>
      </c>
      <c r="K11" s="334" t="s">
        <v>213</v>
      </c>
      <c r="L11" s="335" t="s">
        <v>347</v>
      </c>
      <c r="M11" s="336" t="s">
        <v>60</v>
      </c>
      <c r="N11" s="307">
        <v>36</v>
      </c>
      <c r="O11" s="337"/>
      <c r="R11" s="398">
        <v>3</v>
      </c>
      <c r="S11" s="406" t="str">
        <f t="shared" si="0"/>
        <v>Hijima Toshiaki</v>
      </c>
      <c r="T11" s="322" t="s">
        <v>350</v>
      </c>
      <c r="U11" s="297" t="s">
        <v>60</v>
      </c>
      <c r="V11" s="297">
        <v>26</v>
      </c>
      <c r="W11" s="416" t="s">
        <v>175</v>
      </c>
      <c r="X11" s="416" t="s">
        <v>176</v>
      </c>
    </row>
    <row r="12" spans="2:24" s="294" customFormat="1" ht="18" customHeight="1">
      <c r="B12" s="318">
        <v>3</v>
      </c>
      <c r="C12" s="338" t="s">
        <v>223</v>
      </c>
      <c r="D12" s="317" t="s">
        <v>3</v>
      </c>
      <c r="E12" s="316" t="s">
        <v>126</v>
      </c>
      <c r="F12" s="317" t="s">
        <v>60</v>
      </c>
      <c r="G12" s="339">
        <v>14</v>
      </c>
      <c r="H12" s="340"/>
      <c r="I12" s="318">
        <v>8</v>
      </c>
      <c r="J12" s="341" t="s">
        <v>238</v>
      </c>
      <c r="K12" s="342" t="s">
        <v>239</v>
      </c>
      <c r="L12" s="343" t="s">
        <v>348</v>
      </c>
      <c r="M12" s="342" t="s">
        <v>64</v>
      </c>
      <c r="N12" s="344">
        <v>12</v>
      </c>
      <c r="O12" s="345"/>
      <c r="R12" s="398">
        <v>4</v>
      </c>
      <c r="S12" s="406" t="str">
        <f t="shared" si="0"/>
        <v>Shinozuka Kevin</v>
      </c>
      <c r="T12" s="322" t="s">
        <v>354</v>
      </c>
      <c r="U12" s="297" t="s">
        <v>64</v>
      </c>
      <c r="V12" s="349">
        <v>17</v>
      </c>
      <c r="W12" s="416" t="s">
        <v>61</v>
      </c>
      <c r="X12" s="416" t="s">
        <v>62</v>
      </c>
    </row>
    <row r="13" spans="2:24" s="294" customFormat="1" ht="18" customHeight="1">
      <c r="B13" s="1397">
        <v>0.45694444444444443</v>
      </c>
      <c r="C13" s="346" t="s">
        <v>33</v>
      </c>
      <c r="D13" s="300" t="s">
        <v>30</v>
      </c>
      <c r="E13" s="288" t="s">
        <v>339</v>
      </c>
      <c r="F13" s="300" t="s">
        <v>64</v>
      </c>
      <c r="G13" s="291">
        <v>24</v>
      </c>
      <c r="H13" s="347"/>
      <c r="I13" s="1394">
        <v>0.48472222222222222</v>
      </c>
      <c r="J13" s="348" t="s">
        <v>349</v>
      </c>
      <c r="K13" s="349" t="s">
        <v>146</v>
      </c>
      <c r="L13" s="301" t="s">
        <v>339</v>
      </c>
      <c r="M13" s="349" t="s">
        <v>64</v>
      </c>
      <c r="N13" s="297">
        <v>20</v>
      </c>
      <c r="O13" s="350"/>
      <c r="R13" s="398">
        <v>4</v>
      </c>
      <c r="S13" s="406" t="str">
        <f t="shared" si="0"/>
        <v>Yuzawa Toru</v>
      </c>
      <c r="T13" s="288" t="s">
        <v>357</v>
      </c>
      <c r="U13" s="291" t="s">
        <v>60</v>
      </c>
      <c r="V13" s="349">
        <v>19</v>
      </c>
      <c r="W13" s="417" t="s">
        <v>162</v>
      </c>
      <c r="X13" s="417" t="s">
        <v>163</v>
      </c>
    </row>
    <row r="14" spans="2:24" s="294" customFormat="1" ht="18" customHeight="1">
      <c r="B14" s="1399"/>
      <c r="C14" s="351" t="s">
        <v>175</v>
      </c>
      <c r="D14" s="297" t="s">
        <v>176</v>
      </c>
      <c r="E14" s="322" t="s">
        <v>350</v>
      </c>
      <c r="F14" s="297" t="s">
        <v>60</v>
      </c>
      <c r="G14" s="297">
        <v>26</v>
      </c>
      <c r="H14" s="347"/>
      <c r="I14" s="1395"/>
      <c r="J14" s="327" t="s">
        <v>24</v>
      </c>
      <c r="K14" s="302" t="s">
        <v>37</v>
      </c>
      <c r="L14" s="352" t="s">
        <v>339</v>
      </c>
      <c r="M14" s="302" t="s">
        <v>63</v>
      </c>
      <c r="N14" s="303">
        <v>34</v>
      </c>
      <c r="O14" s="293"/>
      <c r="R14" s="398">
        <v>4</v>
      </c>
      <c r="S14" s="406" t="str">
        <f t="shared" si="0"/>
        <v>Matsui Tsunekazu</v>
      </c>
      <c r="T14" s="288" t="s">
        <v>128</v>
      </c>
      <c r="U14" s="291" t="s">
        <v>60</v>
      </c>
      <c r="V14" s="367">
        <v>29</v>
      </c>
      <c r="W14" s="417" t="s">
        <v>169</v>
      </c>
      <c r="X14" s="417" t="s">
        <v>170</v>
      </c>
    </row>
    <row r="15" spans="2:24" s="294" customFormat="1" ht="18" customHeight="1" thickBot="1">
      <c r="B15" s="1400"/>
      <c r="C15" s="353" t="s">
        <v>351</v>
      </c>
      <c r="D15" s="336" t="s">
        <v>352</v>
      </c>
      <c r="E15" s="354" t="s">
        <v>350</v>
      </c>
      <c r="F15" s="336" t="s">
        <v>60</v>
      </c>
      <c r="G15" s="311" t="s">
        <v>65</v>
      </c>
      <c r="H15" s="355"/>
      <c r="I15" s="1396"/>
      <c r="J15" s="311" t="s">
        <v>142</v>
      </c>
      <c r="K15" s="311" t="s">
        <v>143</v>
      </c>
      <c r="L15" s="335" t="s">
        <v>353</v>
      </c>
      <c r="M15" s="311" t="s">
        <v>60</v>
      </c>
      <c r="N15" s="356" t="s">
        <v>159</v>
      </c>
      <c r="O15" s="337"/>
      <c r="R15" s="398">
        <v>5</v>
      </c>
      <c r="S15" s="406" t="str">
        <f t="shared" si="0"/>
        <v>Oi Masaya</v>
      </c>
      <c r="T15" s="288" t="s">
        <v>363</v>
      </c>
      <c r="U15" s="349" t="s">
        <v>60</v>
      </c>
      <c r="V15" s="349">
        <v>11</v>
      </c>
      <c r="W15" s="413" t="s">
        <v>39</v>
      </c>
      <c r="X15" s="413" t="s">
        <v>34</v>
      </c>
    </row>
    <row r="16" spans="2:24" s="294" customFormat="1" ht="18" customHeight="1">
      <c r="B16" s="318">
        <v>4</v>
      </c>
      <c r="C16" s="314" t="s">
        <v>61</v>
      </c>
      <c r="D16" s="315" t="s">
        <v>62</v>
      </c>
      <c r="E16" s="316" t="s">
        <v>354</v>
      </c>
      <c r="F16" s="315" t="s">
        <v>64</v>
      </c>
      <c r="G16" s="342">
        <v>17</v>
      </c>
      <c r="H16" s="357"/>
      <c r="I16" s="318">
        <v>9</v>
      </c>
      <c r="J16" s="358" t="s">
        <v>24</v>
      </c>
      <c r="K16" s="359" t="s">
        <v>355</v>
      </c>
      <c r="L16" s="319" t="s">
        <v>356</v>
      </c>
      <c r="M16" s="359" t="s">
        <v>60</v>
      </c>
      <c r="N16" s="360">
        <v>13</v>
      </c>
      <c r="O16" s="345"/>
      <c r="R16" s="398">
        <v>5</v>
      </c>
      <c r="S16" s="406" t="str">
        <f t="shared" si="0"/>
        <v>Mori Shigetaka</v>
      </c>
      <c r="T16" s="288" t="s">
        <v>129</v>
      </c>
      <c r="U16" s="297" t="s">
        <v>60</v>
      </c>
      <c r="V16" s="367">
        <v>28</v>
      </c>
      <c r="W16" s="416" t="s">
        <v>152</v>
      </c>
      <c r="X16" s="416" t="s">
        <v>153</v>
      </c>
    </row>
    <row r="17" spans="2:24" s="294" customFormat="1" ht="18" customHeight="1">
      <c r="B17" s="1394">
        <v>0.46249999999999997</v>
      </c>
      <c r="C17" s="361" t="s">
        <v>162</v>
      </c>
      <c r="D17" s="362" t="s">
        <v>163</v>
      </c>
      <c r="E17" s="363" t="s">
        <v>357</v>
      </c>
      <c r="F17" s="362" t="s">
        <v>60</v>
      </c>
      <c r="G17" s="349">
        <v>19</v>
      </c>
      <c r="H17" s="270"/>
      <c r="I17" s="1394">
        <v>0.49027777777777781</v>
      </c>
      <c r="J17" s="364" t="s">
        <v>147</v>
      </c>
      <c r="K17" s="296" t="s">
        <v>148</v>
      </c>
      <c r="L17" s="365" t="s">
        <v>358</v>
      </c>
      <c r="M17" s="287" t="s">
        <v>60</v>
      </c>
      <c r="N17" s="287">
        <v>18</v>
      </c>
      <c r="O17" s="350"/>
      <c r="R17" s="398">
        <v>5</v>
      </c>
      <c r="S17" s="406" t="str">
        <f t="shared" si="0"/>
        <v>Hori Masahiro</v>
      </c>
      <c r="T17" s="288" t="s">
        <v>365</v>
      </c>
      <c r="U17" s="367" t="s">
        <v>64</v>
      </c>
      <c r="V17" s="291">
        <v>36</v>
      </c>
      <c r="W17" s="414" t="s">
        <v>154</v>
      </c>
      <c r="X17" s="414" t="s">
        <v>155</v>
      </c>
    </row>
    <row r="18" spans="2:24" s="294" customFormat="1" ht="18" customHeight="1">
      <c r="B18" s="1395"/>
      <c r="C18" s="366" t="s">
        <v>169</v>
      </c>
      <c r="D18" s="291" t="s">
        <v>170</v>
      </c>
      <c r="E18" s="288" t="s">
        <v>128</v>
      </c>
      <c r="F18" s="291" t="s">
        <v>60</v>
      </c>
      <c r="G18" s="367">
        <v>29</v>
      </c>
      <c r="H18" s="298"/>
      <c r="I18" s="1395"/>
      <c r="J18" s="295" t="s">
        <v>214</v>
      </c>
      <c r="K18" s="296" t="s">
        <v>215</v>
      </c>
      <c r="L18" s="330" t="s">
        <v>359</v>
      </c>
      <c r="M18" s="302" t="s">
        <v>60</v>
      </c>
      <c r="N18" s="287">
        <v>28</v>
      </c>
      <c r="O18" s="293"/>
      <c r="P18" s="26"/>
      <c r="Q18" s="26"/>
      <c r="R18" s="398">
        <v>6</v>
      </c>
      <c r="S18" s="406" t="str">
        <f t="shared" si="0"/>
        <v>Kato Seiya</v>
      </c>
      <c r="T18" s="401" t="s">
        <v>333</v>
      </c>
      <c r="U18" s="291" t="s">
        <v>60</v>
      </c>
      <c r="V18" s="349">
        <v>14</v>
      </c>
      <c r="W18" s="418" t="s">
        <v>49</v>
      </c>
      <c r="X18" s="418" t="s">
        <v>50</v>
      </c>
    </row>
    <row r="19" spans="2:24" s="294" customFormat="1" ht="18" customHeight="1" thickBot="1">
      <c r="B19" s="1396"/>
      <c r="C19" s="309" t="s">
        <v>360</v>
      </c>
      <c r="D19" s="307" t="s">
        <v>361</v>
      </c>
      <c r="E19" s="310" t="s">
        <v>362</v>
      </c>
      <c r="F19" s="329" t="s">
        <v>60</v>
      </c>
      <c r="G19" s="311" t="s">
        <v>65</v>
      </c>
      <c r="H19" s="308"/>
      <c r="I19" s="1396"/>
      <c r="J19" s="304" t="s">
        <v>114</v>
      </c>
      <c r="K19" s="305" t="s">
        <v>113</v>
      </c>
      <c r="L19" s="310" t="s">
        <v>339</v>
      </c>
      <c r="M19" s="307" t="s">
        <v>63</v>
      </c>
      <c r="N19" s="311">
        <v>36</v>
      </c>
      <c r="O19" s="368"/>
      <c r="P19" s="26"/>
      <c r="Q19" s="26"/>
      <c r="R19" s="398">
        <v>6</v>
      </c>
      <c r="S19" s="406" t="str">
        <f t="shared" si="0"/>
        <v>Okada Jun</v>
      </c>
      <c r="T19" s="288" t="s">
        <v>335</v>
      </c>
      <c r="U19" s="291" t="s">
        <v>60</v>
      </c>
      <c r="V19" s="349">
        <v>19</v>
      </c>
      <c r="W19" s="417" t="s">
        <v>160</v>
      </c>
      <c r="X19" s="417" t="s">
        <v>161</v>
      </c>
    </row>
    <row r="20" spans="2:24" s="294" customFormat="1" ht="18" customHeight="1">
      <c r="B20" s="318">
        <v>5</v>
      </c>
      <c r="C20" s="341" t="s">
        <v>39</v>
      </c>
      <c r="D20" s="342" t="s">
        <v>34</v>
      </c>
      <c r="E20" s="319" t="s">
        <v>363</v>
      </c>
      <c r="F20" s="342" t="s">
        <v>60</v>
      </c>
      <c r="G20" s="342">
        <v>11</v>
      </c>
      <c r="H20" s="369"/>
      <c r="I20" s="318">
        <v>10</v>
      </c>
      <c r="J20" s="370" t="s">
        <v>2</v>
      </c>
      <c r="K20" s="342" t="s">
        <v>3</v>
      </c>
      <c r="L20" s="319" t="s">
        <v>339</v>
      </c>
      <c r="M20" s="342" t="s">
        <v>64</v>
      </c>
      <c r="N20" s="371">
        <v>12</v>
      </c>
      <c r="O20" s="372"/>
      <c r="P20" s="26"/>
      <c r="Q20" s="26"/>
      <c r="R20" s="398">
        <v>7</v>
      </c>
      <c r="S20" s="406" t="str">
        <f t="shared" si="0"/>
        <v>Yaoita Tony</v>
      </c>
      <c r="T20" s="288" t="s">
        <v>131</v>
      </c>
      <c r="U20" s="297" t="s">
        <v>60</v>
      </c>
      <c r="V20" s="367">
        <v>16</v>
      </c>
      <c r="W20" s="416" t="s">
        <v>150</v>
      </c>
      <c r="X20" s="416" t="s">
        <v>151</v>
      </c>
    </row>
    <row r="21" spans="2:24" s="294" customFormat="1" ht="18" customHeight="1">
      <c r="B21" s="1394">
        <v>0.4680555555555555</v>
      </c>
      <c r="C21" s="351" t="s">
        <v>152</v>
      </c>
      <c r="D21" s="297" t="s">
        <v>153</v>
      </c>
      <c r="E21" s="288" t="s">
        <v>129</v>
      </c>
      <c r="F21" s="297" t="s">
        <v>60</v>
      </c>
      <c r="G21" s="367">
        <v>28</v>
      </c>
      <c r="I21" s="1394">
        <v>0.49583333333333335</v>
      </c>
      <c r="J21" s="373" t="s">
        <v>164</v>
      </c>
      <c r="K21" s="374" t="s">
        <v>165</v>
      </c>
      <c r="L21" s="363" t="s">
        <v>364</v>
      </c>
      <c r="M21" s="374" t="s">
        <v>60</v>
      </c>
      <c r="N21" s="375">
        <v>21</v>
      </c>
      <c r="O21" s="350"/>
      <c r="P21" s="26"/>
      <c r="Q21" s="26"/>
      <c r="R21" s="398">
        <v>7</v>
      </c>
      <c r="S21" s="406" t="str">
        <f t="shared" si="0"/>
        <v>Cho Danny</v>
      </c>
      <c r="T21" s="288" t="s">
        <v>339</v>
      </c>
      <c r="U21" s="297" t="s">
        <v>63</v>
      </c>
      <c r="V21" s="325">
        <v>9</v>
      </c>
      <c r="W21" s="425" t="s">
        <v>448</v>
      </c>
      <c r="X21" s="416" t="s">
        <v>166</v>
      </c>
    </row>
    <row r="22" spans="2:24" s="294" customFormat="1" ht="18" customHeight="1">
      <c r="B22" s="1395"/>
      <c r="C22" s="376" t="s">
        <v>154</v>
      </c>
      <c r="D22" s="367" t="s">
        <v>155</v>
      </c>
      <c r="E22" s="288" t="s">
        <v>365</v>
      </c>
      <c r="F22" s="367" t="s">
        <v>64</v>
      </c>
      <c r="G22" s="329">
        <v>36</v>
      </c>
      <c r="H22" s="377"/>
      <c r="I22" s="1395"/>
      <c r="J22" s="324" t="s">
        <v>25</v>
      </c>
      <c r="K22" s="297" t="s">
        <v>26</v>
      </c>
      <c r="L22" s="288" t="s">
        <v>207</v>
      </c>
      <c r="M22" s="297" t="s">
        <v>63</v>
      </c>
      <c r="N22" s="378">
        <v>36</v>
      </c>
      <c r="O22" s="350"/>
      <c r="P22" s="26"/>
      <c r="Q22" s="26"/>
      <c r="R22" s="398">
        <v>7</v>
      </c>
      <c r="S22" s="406" t="str">
        <f t="shared" si="0"/>
        <v>Saito Ikuma</v>
      </c>
      <c r="T22" s="288" t="s">
        <v>126</v>
      </c>
      <c r="U22" s="291" t="s">
        <v>60</v>
      </c>
      <c r="V22" s="291">
        <v>31</v>
      </c>
      <c r="W22" s="417" t="s">
        <v>240</v>
      </c>
      <c r="X22" s="417" t="s">
        <v>241</v>
      </c>
    </row>
    <row r="23" spans="2:24" s="294" customFormat="1" ht="18" customHeight="1" thickBot="1">
      <c r="B23" s="1396"/>
      <c r="C23" s="353" t="s">
        <v>149</v>
      </c>
      <c r="D23" s="336" t="s">
        <v>366</v>
      </c>
      <c r="E23" s="306" t="s">
        <v>367</v>
      </c>
      <c r="F23" s="336" t="s">
        <v>60</v>
      </c>
      <c r="G23" s="336" t="s">
        <v>65</v>
      </c>
      <c r="H23" s="379"/>
      <c r="I23" s="1396"/>
      <c r="J23" s="353" t="s">
        <v>156</v>
      </c>
      <c r="K23" s="336" t="s">
        <v>157</v>
      </c>
      <c r="L23" s="310" t="s">
        <v>339</v>
      </c>
      <c r="M23" s="336" t="s">
        <v>60</v>
      </c>
      <c r="N23" s="356" t="s">
        <v>159</v>
      </c>
      <c r="O23" s="312"/>
      <c r="P23" s="26"/>
      <c r="Q23" s="26"/>
      <c r="R23" s="398">
        <v>7</v>
      </c>
      <c r="S23" s="406" t="str">
        <f t="shared" si="0"/>
        <v>Kanehiro Masato</v>
      </c>
      <c r="T23" s="288" t="s">
        <v>347</v>
      </c>
      <c r="U23" s="291" t="s">
        <v>60</v>
      </c>
      <c r="V23" s="297">
        <v>36</v>
      </c>
      <c r="W23" s="415" t="s">
        <v>212</v>
      </c>
      <c r="X23" s="419" t="s">
        <v>213</v>
      </c>
    </row>
    <row r="24" spans="2:24" s="294" customFormat="1" ht="18" customHeight="1">
      <c r="B24" s="380"/>
      <c r="C24" s="381"/>
      <c r="D24" s="381"/>
      <c r="E24" s="381"/>
      <c r="F24" s="382"/>
      <c r="G24" s="382"/>
      <c r="H24" s="382"/>
      <c r="I24" s="380"/>
      <c r="J24" s="383"/>
      <c r="K24" s="383"/>
      <c r="L24" s="383"/>
      <c r="M24" s="23"/>
      <c r="N24" s="23"/>
      <c r="O24" s="23"/>
      <c r="P24" s="26"/>
      <c r="Q24" s="26"/>
      <c r="R24" s="398">
        <v>8</v>
      </c>
      <c r="S24" s="406" t="str">
        <f t="shared" si="0"/>
        <v>Kamei Yoshio</v>
      </c>
      <c r="T24" s="403" t="s">
        <v>348</v>
      </c>
      <c r="U24" s="349" t="s">
        <v>64</v>
      </c>
      <c r="V24" s="349">
        <v>12</v>
      </c>
      <c r="W24" s="413" t="s">
        <v>238</v>
      </c>
      <c r="X24" s="413" t="s">
        <v>239</v>
      </c>
    </row>
    <row r="25" spans="2:24" ht="18" customHeight="1">
      <c r="B25" s="384" t="s">
        <v>368</v>
      </c>
      <c r="C25" s="385"/>
      <c r="D25" s="385"/>
      <c r="E25" s="385"/>
      <c r="F25" s="386"/>
      <c r="G25" s="386"/>
      <c r="H25" s="386"/>
      <c r="I25" s="386"/>
      <c r="J25" s="386"/>
      <c r="K25" s="387"/>
      <c r="L25" s="387"/>
      <c r="M25" s="388"/>
      <c r="N25" s="388"/>
      <c r="O25" s="388"/>
      <c r="P25" s="388"/>
      <c r="Q25" s="388"/>
      <c r="R25" s="398">
        <v>8</v>
      </c>
      <c r="S25" s="406" t="str">
        <f t="shared" si="0"/>
        <v>Cho David</v>
      </c>
      <c r="T25" s="301" t="s">
        <v>339</v>
      </c>
      <c r="U25" s="349" t="s">
        <v>64</v>
      </c>
      <c r="V25" s="297">
        <v>20</v>
      </c>
      <c r="W25" s="413" t="s">
        <v>349</v>
      </c>
      <c r="X25" s="413" t="s">
        <v>146</v>
      </c>
    </row>
    <row r="26" spans="2:24" ht="18" customHeight="1">
      <c r="B26" s="389" t="s">
        <v>369</v>
      </c>
      <c r="C26" s="389"/>
      <c r="D26" s="389"/>
      <c r="E26" s="389"/>
      <c r="F26" s="390"/>
      <c r="G26" s="390"/>
      <c r="H26" s="390"/>
      <c r="I26" s="386"/>
      <c r="J26" s="386"/>
      <c r="K26" s="387"/>
      <c r="L26" s="387"/>
      <c r="M26" s="388"/>
      <c r="N26" s="388"/>
      <c r="O26" s="388"/>
      <c r="P26" s="388"/>
      <c r="Q26" s="388"/>
      <c r="R26" s="398">
        <v>8</v>
      </c>
      <c r="S26" s="406" t="str">
        <f t="shared" si="0"/>
        <v>Mizusawa Junko</v>
      </c>
      <c r="T26" s="301" t="s">
        <v>339</v>
      </c>
      <c r="U26" s="297" t="s">
        <v>63</v>
      </c>
      <c r="V26" s="367">
        <v>34</v>
      </c>
      <c r="W26" s="416" t="s">
        <v>24</v>
      </c>
      <c r="X26" s="416" t="s">
        <v>37</v>
      </c>
    </row>
    <row r="27" spans="2:24" ht="18" customHeight="1">
      <c r="B27" s="389" t="s">
        <v>370</v>
      </c>
      <c r="C27" s="387"/>
      <c r="D27" s="387"/>
      <c r="E27" s="387"/>
      <c r="F27" s="386"/>
      <c r="G27" s="391"/>
      <c r="H27" s="391"/>
      <c r="I27" s="392"/>
      <c r="J27" s="386"/>
      <c r="K27" s="387"/>
      <c r="L27" s="387"/>
      <c r="M27" s="388"/>
      <c r="N27" s="388"/>
      <c r="O27" s="388"/>
      <c r="P27" s="388"/>
      <c r="Q27" s="388"/>
      <c r="R27" s="398">
        <v>9</v>
      </c>
      <c r="S27" s="406" t="str">
        <f t="shared" si="0"/>
        <v>Mizusawa Hank</v>
      </c>
      <c r="T27" s="288" t="s">
        <v>356</v>
      </c>
      <c r="U27" s="367" t="s">
        <v>60</v>
      </c>
      <c r="V27" s="297">
        <v>13</v>
      </c>
      <c r="W27" s="414" t="s">
        <v>24</v>
      </c>
      <c r="X27" s="414" t="s">
        <v>355</v>
      </c>
    </row>
    <row r="28" spans="2:24" ht="18" customHeight="1">
      <c r="B28" s="387" t="s">
        <v>371</v>
      </c>
      <c r="C28" s="387"/>
      <c r="D28" s="387"/>
      <c r="E28" s="387"/>
      <c r="F28" s="386"/>
      <c r="G28" s="391"/>
      <c r="H28" s="391"/>
      <c r="I28" s="386"/>
      <c r="J28" s="386"/>
      <c r="K28" s="387"/>
      <c r="L28" s="387"/>
      <c r="M28" s="388"/>
      <c r="N28" s="388"/>
      <c r="O28" s="388"/>
      <c r="P28" s="388"/>
      <c r="Q28" s="388"/>
      <c r="R28" s="398">
        <v>9</v>
      </c>
      <c r="S28" s="406" t="str">
        <f t="shared" si="0"/>
        <v>Takagi Ken</v>
      </c>
      <c r="T28" s="404" t="s">
        <v>358</v>
      </c>
      <c r="U28" s="367" t="s">
        <v>60</v>
      </c>
      <c r="V28" s="367">
        <v>18</v>
      </c>
      <c r="W28" s="420" t="s">
        <v>147</v>
      </c>
      <c r="X28" s="415" t="s">
        <v>148</v>
      </c>
    </row>
    <row r="29" spans="2:24" ht="18" customHeight="1">
      <c r="B29" s="387" t="s">
        <v>372</v>
      </c>
      <c r="C29" s="387"/>
      <c r="D29" s="387"/>
      <c r="E29" s="387"/>
      <c r="F29" s="386"/>
      <c r="G29" s="391"/>
      <c r="H29" s="391"/>
      <c r="I29" s="386"/>
      <c r="J29" s="386"/>
      <c r="K29" s="387"/>
      <c r="L29" s="387"/>
      <c r="M29" s="388"/>
      <c r="N29" s="388"/>
      <c r="O29" s="388"/>
      <c r="P29" s="388"/>
      <c r="Q29" s="388"/>
      <c r="R29" s="398">
        <v>9</v>
      </c>
      <c r="S29" s="406" t="str">
        <f t="shared" si="0"/>
        <v>Arita Yasushi</v>
      </c>
      <c r="T29" s="288" t="s">
        <v>359</v>
      </c>
      <c r="U29" s="297" t="s">
        <v>60</v>
      </c>
      <c r="V29" s="367">
        <v>28</v>
      </c>
      <c r="W29" s="415" t="s">
        <v>214</v>
      </c>
      <c r="X29" s="415" t="s">
        <v>215</v>
      </c>
    </row>
    <row r="30" spans="2:24" ht="18" customHeight="1">
      <c r="B30" s="387" t="s">
        <v>373</v>
      </c>
      <c r="C30" s="387"/>
      <c r="D30" s="387"/>
      <c r="E30" s="387"/>
      <c r="F30" s="386"/>
      <c r="G30" s="391"/>
      <c r="H30" s="391"/>
      <c r="I30" s="386"/>
      <c r="J30" s="386"/>
      <c r="K30" s="393"/>
      <c r="L30" s="393"/>
      <c r="O30" s="388"/>
      <c r="P30" s="394"/>
      <c r="Q30" s="394"/>
      <c r="R30" s="398">
        <v>9</v>
      </c>
      <c r="S30" s="406" t="str">
        <f t="shared" si="0"/>
        <v>Yoshioka Hiroko</v>
      </c>
      <c r="T30" s="301" t="s">
        <v>339</v>
      </c>
      <c r="U30" s="297" t="s">
        <v>63</v>
      </c>
      <c r="V30" s="367">
        <v>36</v>
      </c>
      <c r="W30" s="415" t="s">
        <v>114</v>
      </c>
      <c r="X30" s="415" t="s">
        <v>113</v>
      </c>
    </row>
    <row r="31" spans="2:24" ht="18" customHeight="1">
      <c r="B31" s="387" t="s">
        <v>374</v>
      </c>
      <c r="C31" s="387"/>
      <c r="D31" s="387"/>
      <c r="E31" s="387"/>
      <c r="F31" s="386"/>
      <c r="G31" s="391"/>
      <c r="H31" s="391"/>
      <c r="I31" s="386"/>
      <c r="J31" s="386"/>
      <c r="K31" s="393"/>
      <c r="L31" s="393"/>
      <c r="P31" s="388"/>
      <c r="Q31" s="388"/>
      <c r="R31" s="398">
        <v>10</v>
      </c>
      <c r="S31" s="406" t="str">
        <f t="shared" si="0"/>
        <v>Morioka Yasuhiro</v>
      </c>
      <c r="T31" s="288" t="s">
        <v>339</v>
      </c>
      <c r="U31" s="349" t="s">
        <v>64</v>
      </c>
      <c r="V31" s="291">
        <v>12</v>
      </c>
      <c r="W31" s="413" t="s">
        <v>2</v>
      </c>
      <c r="X31" s="413" t="s">
        <v>3</v>
      </c>
    </row>
    <row r="32" spans="2:24" ht="18" customHeight="1">
      <c r="B32" s="387" t="s">
        <v>375</v>
      </c>
      <c r="C32" s="387"/>
      <c r="D32" s="387"/>
      <c r="E32" s="387"/>
      <c r="F32" s="386"/>
      <c r="G32" s="391"/>
      <c r="H32" s="391"/>
      <c r="I32" s="386"/>
      <c r="J32" s="386"/>
      <c r="K32" s="387"/>
      <c r="L32" s="387"/>
      <c r="M32" s="388"/>
      <c r="N32" s="388"/>
      <c r="P32" s="265"/>
      <c r="Q32" s="265"/>
      <c r="R32" s="398">
        <v>10</v>
      </c>
      <c r="S32" s="406" t="str">
        <f t="shared" si="0"/>
        <v>Yamaguchi Taichi</v>
      </c>
      <c r="T32" s="288" t="s">
        <v>364</v>
      </c>
      <c r="U32" s="349" t="s">
        <v>60</v>
      </c>
      <c r="V32" s="297">
        <v>21</v>
      </c>
      <c r="W32" s="413" t="s">
        <v>164</v>
      </c>
      <c r="X32" s="413" t="s">
        <v>165</v>
      </c>
    </row>
    <row r="33" spans="2:24" ht="18" customHeight="1">
      <c r="B33" s="387" t="s">
        <v>376</v>
      </c>
      <c r="C33" s="387"/>
      <c r="D33" s="387"/>
      <c r="E33" s="387"/>
      <c r="F33" s="386"/>
      <c r="G33" s="391"/>
      <c r="H33" s="391"/>
      <c r="I33" s="386"/>
      <c r="J33" s="386"/>
      <c r="K33" s="387"/>
      <c r="L33" s="387"/>
      <c r="M33" s="388"/>
      <c r="N33" s="388"/>
      <c r="O33" s="388"/>
      <c r="P33" s="265"/>
      <c r="Q33" s="265"/>
      <c r="R33" s="398">
        <v>10</v>
      </c>
      <c r="S33" s="406" t="str">
        <f t="shared" si="0"/>
        <v>Sugawa Masako</v>
      </c>
      <c r="T33" s="288" t="s">
        <v>207</v>
      </c>
      <c r="U33" s="297" t="s">
        <v>63</v>
      </c>
      <c r="V33" s="291">
        <v>36</v>
      </c>
      <c r="W33" s="416" t="s">
        <v>25</v>
      </c>
      <c r="X33" s="416" t="s">
        <v>26</v>
      </c>
    </row>
    <row r="34" spans="2:24" ht="18" customHeight="1">
      <c r="B34" s="387" t="s">
        <v>377</v>
      </c>
      <c r="C34" s="387"/>
      <c r="D34" s="387"/>
      <c r="E34" s="387"/>
      <c r="F34" s="386"/>
      <c r="G34" s="391"/>
      <c r="H34" s="391"/>
      <c r="I34" s="386"/>
      <c r="J34" s="386"/>
      <c r="K34" s="387"/>
      <c r="L34" s="387"/>
      <c r="M34" s="388"/>
      <c r="N34" s="388"/>
      <c r="O34" s="388"/>
      <c r="P34" s="265"/>
      <c r="Q34" s="265"/>
      <c r="W34" s="426" t="s">
        <v>449</v>
      </c>
    </row>
    <row r="35" spans="2:24" ht="18" customHeight="1">
      <c r="B35" s="387" t="s">
        <v>378</v>
      </c>
      <c r="C35" s="387"/>
      <c r="D35" s="387"/>
      <c r="E35" s="387"/>
      <c r="F35" s="386"/>
      <c r="G35" s="391"/>
      <c r="H35" s="391"/>
      <c r="I35" s="386"/>
      <c r="J35" s="386"/>
      <c r="K35" s="387"/>
      <c r="L35" s="387"/>
      <c r="M35" s="388"/>
      <c r="N35" s="388"/>
      <c r="O35" s="388"/>
    </row>
    <row r="36" spans="2:24" ht="18" customHeight="1">
      <c r="B36" s="387" t="s">
        <v>379</v>
      </c>
      <c r="C36" s="387"/>
      <c r="D36" s="387"/>
      <c r="E36" s="387"/>
      <c r="F36" s="386"/>
      <c r="G36" s="391"/>
      <c r="H36" s="391"/>
      <c r="I36" s="386"/>
      <c r="J36" s="386"/>
      <c r="K36" s="387"/>
      <c r="L36" s="387"/>
      <c r="M36" s="388"/>
      <c r="N36" s="388"/>
      <c r="O36" s="388"/>
    </row>
    <row r="37" spans="2:24" ht="18" customHeight="1">
      <c r="B37" s="387" t="s">
        <v>380</v>
      </c>
      <c r="C37" s="387"/>
      <c r="D37" s="387"/>
      <c r="E37" s="387"/>
      <c r="F37" s="386"/>
      <c r="G37" s="391"/>
      <c r="H37" s="391"/>
      <c r="I37" s="386"/>
      <c r="J37" s="386"/>
      <c r="K37" s="393"/>
      <c r="L37" s="393"/>
      <c r="O37" s="388"/>
      <c r="R37" s="270" t="s">
        <v>456</v>
      </c>
    </row>
    <row r="38" spans="2:24" ht="18" customHeight="1">
      <c r="B38" s="387" t="s">
        <v>381</v>
      </c>
      <c r="C38" s="387"/>
      <c r="D38" s="387"/>
      <c r="E38" s="387"/>
      <c r="F38" s="386"/>
      <c r="G38" s="391"/>
      <c r="H38" s="391"/>
      <c r="I38" s="386"/>
      <c r="J38" s="396"/>
      <c r="K38" s="393"/>
      <c r="L38" s="393"/>
      <c r="O38" s="388"/>
      <c r="P38" s="265"/>
      <c r="Q38" s="265"/>
      <c r="R38" s="398">
        <v>1</v>
      </c>
      <c r="S38" s="406" t="str">
        <f t="shared" ref="S38:S43" si="1">W38&amp;" "&amp;X38</f>
        <v>Tanaka Michio</v>
      </c>
      <c r="T38" s="288" t="s">
        <v>337</v>
      </c>
      <c r="U38" s="367" t="s">
        <v>60</v>
      </c>
      <c r="V38" s="297" t="s">
        <v>65</v>
      </c>
      <c r="W38" s="415" t="s">
        <v>156</v>
      </c>
      <c r="X38" s="415" t="s">
        <v>336</v>
      </c>
    </row>
    <row r="39" spans="2:24" ht="18" customHeight="1">
      <c r="B39" s="397" t="s">
        <v>382</v>
      </c>
      <c r="C39" s="387"/>
      <c r="D39" s="387"/>
      <c r="E39" s="387"/>
      <c r="F39" s="386"/>
      <c r="G39" s="391"/>
      <c r="H39" s="391"/>
      <c r="I39" s="386"/>
      <c r="J39" s="396"/>
      <c r="K39" s="393"/>
      <c r="L39" s="393"/>
      <c r="P39" s="265"/>
      <c r="Q39" s="265"/>
      <c r="R39" s="398">
        <v>1</v>
      </c>
      <c r="S39" s="406" t="str">
        <f t="shared" si="1"/>
        <v>Minamimoto Yuki</v>
      </c>
      <c r="T39" s="399" t="s">
        <v>342</v>
      </c>
      <c r="U39" s="297" t="s">
        <v>60</v>
      </c>
      <c r="V39" s="297" t="s">
        <v>65</v>
      </c>
      <c r="W39" s="415" t="s">
        <v>340</v>
      </c>
      <c r="X39" s="415" t="s">
        <v>341</v>
      </c>
    </row>
    <row r="40" spans="2:24" ht="17.25" customHeight="1">
      <c r="B40" s="393"/>
      <c r="Q40" s="265"/>
      <c r="R40" s="398">
        <v>2</v>
      </c>
      <c r="S40" s="406" t="str">
        <f t="shared" si="1"/>
        <v>Sato Junichi</v>
      </c>
      <c r="T40" s="400" t="s">
        <v>346</v>
      </c>
      <c r="U40" s="291" t="s">
        <v>60</v>
      </c>
      <c r="V40" s="367" t="s">
        <v>65</v>
      </c>
      <c r="W40" s="413" t="s">
        <v>142</v>
      </c>
      <c r="X40" s="413" t="s">
        <v>345</v>
      </c>
    </row>
    <row r="41" spans="2:24" ht="17.25" customHeight="1">
      <c r="B41" s="393"/>
      <c r="Q41" s="265"/>
      <c r="R41" s="398">
        <v>3</v>
      </c>
      <c r="S41" s="406" t="str">
        <f t="shared" si="1"/>
        <v>Sakai Tatsuya</v>
      </c>
      <c r="T41" s="322" t="s">
        <v>350</v>
      </c>
      <c r="U41" s="291" t="s">
        <v>60</v>
      </c>
      <c r="V41" s="367" t="s">
        <v>65</v>
      </c>
      <c r="W41" s="417" t="s">
        <v>351</v>
      </c>
      <c r="X41" s="417" t="s">
        <v>352</v>
      </c>
    </row>
    <row r="42" spans="2:24" ht="17.25" customHeight="1">
      <c r="B42" s="393"/>
      <c r="Q42" s="265"/>
      <c r="R42" s="398">
        <v>4</v>
      </c>
      <c r="S42" s="406" t="str">
        <f t="shared" si="1"/>
        <v>Fujimoto Yasuyoshi</v>
      </c>
      <c r="T42" s="301" t="s">
        <v>362</v>
      </c>
      <c r="U42" s="291" t="s">
        <v>60</v>
      </c>
      <c r="V42" s="367" t="s">
        <v>65</v>
      </c>
      <c r="W42" s="416" t="s">
        <v>360</v>
      </c>
      <c r="X42" s="416" t="s">
        <v>361</v>
      </c>
    </row>
    <row r="43" spans="2:24" ht="17.25" customHeight="1">
      <c r="Q43" s="265"/>
      <c r="R43" s="398">
        <v>5</v>
      </c>
      <c r="S43" s="406" t="str">
        <f t="shared" si="1"/>
        <v>Nomura Hiroyuki</v>
      </c>
      <c r="T43" s="399" t="s">
        <v>367</v>
      </c>
      <c r="U43" s="291" t="s">
        <v>60</v>
      </c>
      <c r="V43" s="291" t="s">
        <v>65</v>
      </c>
      <c r="W43" s="417" t="s">
        <v>450</v>
      </c>
      <c r="X43" s="417" t="s">
        <v>451</v>
      </c>
    </row>
    <row r="44" spans="2:24" ht="17.25" customHeight="1"/>
    <row r="45" spans="2:24" ht="17.25" customHeight="1">
      <c r="R45" s="270" t="s">
        <v>457</v>
      </c>
    </row>
    <row r="46" spans="2:24" ht="23">
      <c r="R46" s="398">
        <v>6</v>
      </c>
      <c r="S46" s="406" t="str">
        <f>W46&amp;" "&amp;X46</f>
        <v>Yoshida Satoshi</v>
      </c>
      <c r="T46" s="301" t="s">
        <v>339</v>
      </c>
      <c r="U46" s="297" t="s">
        <v>60</v>
      </c>
      <c r="V46" s="367" t="s">
        <v>159</v>
      </c>
      <c r="W46" s="413" t="s">
        <v>338</v>
      </c>
      <c r="X46" s="413" t="s">
        <v>168</v>
      </c>
    </row>
    <row r="47" spans="2:24" ht="23">
      <c r="R47" s="398">
        <v>6</v>
      </c>
      <c r="S47" s="406" t="str">
        <f>W47&amp;" "&amp;X47</f>
        <v xml:space="preserve">Niwa Shimpei </v>
      </c>
      <c r="T47" s="301" t="s">
        <v>339</v>
      </c>
      <c r="U47" s="367" t="s">
        <v>60</v>
      </c>
      <c r="V47" s="367" t="s">
        <v>159</v>
      </c>
      <c r="W47" s="416" t="s">
        <v>343</v>
      </c>
      <c r="X47" s="416" t="s">
        <v>344</v>
      </c>
    </row>
    <row r="48" spans="2:24" ht="23">
      <c r="R48" s="398">
        <v>8</v>
      </c>
      <c r="S48" s="406" t="str">
        <f>W48&amp;" "&amp;X48</f>
        <v>Sato Yasuro</v>
      </c>
      <c r="T48" s="288" t="s">
        <v>353</v>
      </c>
      <c r="U48" s="367" t="s">
        <v>60</v>
      </c>
      <c r="V48" s="367" t="s">
        <v>159</v>
      </c>
      <c r="W48" s="414" t="s">
        <v>142</v>
      </c>
      <c r="X48" s="414" t="s">
        <v>143</v>
      </c>
    </row>
    <row r="49" spans="18:24" ht="23">
      <c r="R49" s="398">
        <v>10</v>
      </c>
      <c r="S49" s="406" t="str">
        <f>W49&amp;" "&amp;X49</f>
        <v>Tanaka Hugo</v>
      </c>
      <c r="T49" s="301" t="s">
        <v>339</v>
      </c>
      <c r="U49" s="291" t="s">
        <v>60</v>
      </c>
      <c r="V49" s="367" t="s">
        <v>159</v>
      </c>
      <c r="W49" s="417" t="s">
        <v>156</v>
      </c>
      <c r="X49" s="417" t="s">
        <v>157</v>
      </c>
    </row>
  </sheetData>
  <autoFilter ref="R3:V3" xr:uid="{7B9EE794-FB91-4E9D-92C5-708F31FDF446}"/>
  <mergeCells count="15">
    <mergeCell ref="B5:B7"/>
    <mergeCell ref="I5:I7"/>
    <mergeCell ref="N1:O1"/>
    <mergeCell ref="B2:H2"/>
    <mergeCell ref="I2:O2"/>
    <mergeCell ref="C3:D3"/>
    <mergeCell ref="J3:K3"/>
    <mergeCell ref="B21:B23"/>
    <mergeCell ref="I21:I23"/>
    <mergeCell ref="B9:B11"/>
    <mergeCell ref="I9:I11"/>
    <mergeCell ref="B13:B15"/>
    <mergeCell ref="I13:I15"/>
    <mergeCell ref="B17:B19"/>
    <mergeCell ref="I17:I19"/>
  </mergeCells>
  <phoneticPr fontId="61"/>
  <pageMargins left="0.51181102362204722" right="0.23622047244094491" top="0.23622047244094491" bottom="0.23622047244094491" header="0.31496062992125984" footer="0.31496062992125984"/>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BAA41-9133-492B-91DF-1DD2C8C141E4}">
  <sheetPr>
    <pageSetUpPr fitToPage="1"/>
  </sheetPr>
  <dimension ref="A1:AJ146"/>
  <sheetViews>
    <sheetView topLeftCell="C1" zoomScale="85" zoomScaleNormal="85" workbookViewId="0">
      <selection activeCell="X4" sqref="X4"/>
    </sheetView>
  </sheetViews>
  <sheetFormatPr defaultColWidth="9.08984375" defaultRowHeight="14"/>
  <cols>
    <col min="1" max="1" width="5.54296875" style="8" customWidth="1"/>
    <col min="2" max="2" width="8.6328125" style="17" customWidth="1"/>
    <col min="3" max="3" width="6.81640625" style="8" customWidth="1"/>
    <col min="4" max="4" width="20.1796875" style="10" hidden="1" customWidth="1"/>
    <col min="5" max="6" width="10.81640625" style="10" customWidth="1"/>
    <col min="7" max="7" width="52.6328125" style="10" customWidth="1"/>
    <col min="8" max="8" width="19.26953125" style="10" customWidth="1"/>
    <col min="9" max="9" width="8.08984375" style="8" customWidth="1"/>
    <col min="10" max="10" width="6.90625" style="8" customWidth="1"/>
    <col min="11" max="11" width="6.90625" style="8" hidden="1" customWidth="1"/>
    <col min="12" max="12" width="5.6328125" style="8" customWidth="1"/>
    <col min="13" max="13" width="5.453125" style="8" customWidth="1"/>
    <col min="14" max="14" width="8.36328125" style="8" customWidth="1"/>
    <col min="15" max="15" width="5.36328125" style="8" customWidth="1"/>
    <col min="16" max="16" width="4.6328125" style="10" hidden="1" customWidth="1"/>
    <col min="17" max="17" width="7.453125" style="8" customWidth="1"/>
    <col min="18" max="18" width="6.7265625" style="8" customWidth="1"/>
    <col min="19" max="19" width="7.453125" style="8" customWidth="1"/>
    <col min="20" max="20" width="6" style="8" customWidth="1"/>
    <col min="21" max="21" width="6.6328125" style="8" bestFit="1" customWidth="1"/>
    <col min="22" max="22" width="7.81640625" style="717" customWidth="1"/>
    <col min="23" max="23" width="8.1796875" style="8" customWidth="1"/>
    <col min="24" max="24" width="8.81640625" style="8" bestFit="1" customWidth="1"/>
    <col min="25" max="25" width="9.08984375" style="8" customWidth="1"/>
    <col min="26" max="26" width="13.7265625" style="10" customWidth="1"/>
    <col min="27" max="27" width="13" style="10" customWidth="1"/>
    <col min="28" max="28" width="73" style="10" customWidth="1"/>
    <col min="29" max="29" width="24.54296875" style="10" hidden="1" customWidth="1"/>
    <col min="30" max="30" width="21.453125" style="10" customWidth="1"/>
    <col min="31" max="31" width="26.54296875" style="10" hidden="1" customWidth="1"/>
    <col min="32" max="35" width="9.1796875" style="10" bestFit="1" customWidth="1"/>
    <col min="36" max="36" width="12.90625" style="10" bestFit="1" customWidth="1"/>
    <col min="37" max="16384" width="9.08984375" style="10"/>
  </cols>
  <sheetData>
    <row r="1" spans="1:36" ht="21">
      <c r="A1" s="81" t="s">
        <v>67</v>
      </c>
      <c r="C1" s="14"/>
      <c r="D1" s="13"/>
      <c r="E1" s="13"/>
      <c r="F1" s="13"/>
      <c r="P1" s="13"/>
      <c r="Q1" s="260"/>
      <c r="R1" s="260"/>
      <c r="S1" s="9"/>
      <c r="U1" s="71"/>
      <c r="Z1" s="82" t="s">
        <v>300</v>
      </c>
    </row>
    <row r="2" spans="1:36" ht="80.5" customHeight="1">
      <c r="A2" s="90" t="s">
        <v>188</v>
      </c>
      <c r="B2" s="91" t="s">
        <v>18</v>
      </c>
      <c r="C2" s="92" t="s">
        <v>196</v>
      </c>
      <c r="D2" s="90" t="s">
        <v>383</v>
      </c>
      <c r="E2" s="660" t="s">
        <v>660</v>
      </c>
      <c r="F2" s="660" t="s">
        <v>661</v>
      </c>
      <c r="G2" s="90" t="s">
        <v>17</v>
      </c>
      <c r="H2" s="472" t="s">
        <v>108</v>
      </c>
      <c r="I2" s="90" t="s">
        <v>68</v>
      </c>
      <c r="J2" s="90" t="s">
        <v>69</v>
      </c>
      <c r="K2" s="605" t="s">
        <v>572</v>
      </c>
      <c r="L2" s="90" t="s">
        <v>19</v>
      </c>
      <c r="M2" s="90" t="s">
        <v>20</v>
      </c>
      <c r="N2" s="90" t="s">
        <v>21</v>
      </c>
      <c r="O2" s="90" t="s">
        <v>22</v>
      </c>
      <c r="P2" s="93" t="s">
        <v>70</v>
      </c>
      <c r="Q2" s="94" t="s">
        <v>55</v>
      </c>
      <c r="R2" s="94" t="s">
        <v>189</v>
      </c>
      <c r="S2" s="94" t="s">
        <v>190</v>
      </c>
      <c r="T2" s="94" t="s">
        <v>191</v>
      </c>
      <c r="U2" s="95" t="s">
        <v>186</v>
      </c>
      <c r="V2" s="718" t="s">
        <v>678</v>
      </c>
      <c r="W2" s="94" t="s">
        <v>195</v>
      </c>
      <c r="X2" s="473" t="s">
        <v>197</v>
      </c>
      <c r="Y2" s="78"/>
      <c r="Z2" s="251" t="s">
        <v>73</v>
      </c>
      <c r="AA2" s="251" t="s">
        <v>74</v>
      </c>
      <c r="AB2" s="251" t="s">
        <v>315</v>
      </c>
      <c r="AC2" s="251" t="s">
        <v>198</v>
      </c>
      <c r="AD2" s="252" t="s">
        <v>85</v>
      </c>
      <c r="AE2" s="709"/>
      <c r="AF2" s="252" t="s">
        <v>95</v>
      </c>
      <c r="AG2" s="252" t="s">
        <v>96</v>
      </c>
      <c r="AH2" s="252" t="s">
        <v>97</v>
      </c>
      <c r="AI2" s="252" t="s">
        <v>71</v>
      </c>
      <c r="AJ2" s="252" t="s">
        <v>98</v>
      </c>
    </row>
    <row r="3" spans="1:36" ht="17.5" customHeight="1">
      <c r="A3" s="97">
        <v>1</v>
      </c>
      <c r="B3" s="98" t="s">
        <v>192</v>
      </c>
      <c r="C3" s="598">
        <v>8</v>
      </c>
      <c r="D3" s="599" t="str">
        <f t="shared" ref="D3:D30" si="0">E3&amp;" "&amp;F3</f>
        <v>Morioka Yasuhiro</v>
      </c>
      <c r="E3" s="599" t="s">
        <v>2</v>
      </c>
      <c r="F3" s="599" t="s">
        <v>3</v>
      </c>
      <c r="G3" s="512" t="s">
        <v>339</v>
      </c>
      <c r="H3" s="512" t="str">
        <f>VLOOKUP(D3,'2023年間集計'!$B$4:$D$77,3,FALSE)</f>
        <v>森岡 保弘</v>
      </c>
      <c r="I3" s="535" t="s">
        <v>64</v>
      </c>
      <c r="J3" s="511">
        <v>12</v>
      </c>
      <c r="K3" s="511">
        <v>1</v>
      </c>
      <c r="L3" s="511">
        <v>41</v>
      </c>
      <c r="M3" s="511">
        <v>39</v>
      </c>
      <c r="N3" s="101">
        <f t="shared" ref="N3:N35" si="1">L3+M3</f>
        <v>80</v>
      </c>
      <c r="O3" s="101">
        <f t="shared" ref="O3:O30" si="2">N3-J3</f>
        <v>68</v>
      </c>
      <c r="P3" s="102"/>
      <c r="Q3" s="101">
        <v>11</v>
      </c>
      <c r="R3" s="101"/>
      <c r="S3" s="101" t="s">
        <v>544</v>
      </c>
      <c r="T3" s="103" t="s">
        <v>506</v>
      </c>
      <c r="U3" s="97">
        <v>21</v>
      </c>
      <c r="V3" s="100">
        <f>VLOOKUP(H3,'2023年間集計'!$D$4:$P$63,12,FALSE)</f>
        <v>1</v>
      </c>
      <c r="W3" s="101">
        <f t="shared" ref="W3:W17" si="3">U3+V3</f>
        <v>22</v>
      </c>
      <c r="X3" s="474">
        <f>(J3-(72-O3)/2)*0.8</f>
        <v>8</v>
      </c>
      <c r="Y3" s="28"/>
      <c r="Z3" s="674" t="s">
        <v>8</v>
      </c>
      <c r="AA3" s="675"/>
      <c r="AB3" s="676" t="s">
        <v>307</v>
      </c>
      <c r="AC3" s="676" t="s">
        <v>301</v>
      </c>
      <c r="AD3" s="687" t="str">
        <f>H3</f>
        <v>森岡 保弘</v>
      </c>
      <c r="AE3" s="710" t="str">
        <f>D3</f>
        <v>Morioka Yasuhiro</v>
      </c>
      <c r="AF3" s="249">
        <f>L3</f>
        <v>41</v>
      </c>
      <c r="AG3" s="249">
        <f>M3</f>
        <v>39</v>
      </c>
      <c r="AH3" s="249">
        <f>AF3+AG3</f>
        <v>80</v>
      </c>
      <c r="AI3" s="249">
        <f>J3</f>
        <v>12</v>
      </c>
      <c r="AJ3" s="249">
        <f>AH3-AI3</f>
        <v>68</v>
      </c>
    </row>
    <row r="4" spans="1:36" ht="17.5" customHeight="1">
      <c r="A4" s="97">
        <v>2</v>
      </c>
      <c r="B4" s="98" t="s">
        <v>192</v>
      </c>
      <c r="C4" s="598">
        <v>1</v>
      </c>
      <c r="D4" s="599" t="str">
        <f t="shared" si="0"/>
        <v>Mori Shigetaka</v>
      </c>
      <c r="E4" s="663" t="s">
        <v>152</v>
      </c>
      <c r="F4" s="663" t="s">
        <v>153</v>
      </c>
      <c r="G4" s="512" t="s">
        <v>129</v>
      </c>
      <c r="H4" s="512" t="str">
        <f>VLOOKUP(D4,'2023年間集計'!$B$4:$D$77,3,FALSE)</f>
        <v>森 成高</v>
      </c>
      <c r="I4" s="521" t="s">
        <v>60</v>
      </c>
      <c r="J4" s="516">
        <v>28</v>
      </c>
      <c r="K4" s="521">
        <v>9</v>
      </c>
      <c r="L4" s="516">
        <v>47</v>
      </c>
      <c r="M4" s="521">
        <v>51</v>
      </c>
      <c r="N4" s="101">
        <f t="shared" si="1"/>
        <v>98</v>
      </c>
      <c r="O4" s="101">
        <f t="shared" si="2"/>
        <v>70</v>
      </c>
      <c r="P4" s="105"/>
      <c r="Q4" s="101"/>
      <c r="R4" s="101"/>
      <c r="S4" s="103"/>
      <c r="T4" s="101"/>
      <c r="U4" s="97">
        <v>18</v>
      </c>
      <c r="V4" s="100">
        <f>VLOOKUP(H4,'2023年間集計'!$D$4:$P$63,12,FALSE)</f>
        <v>9</v>
      </c>
      <c r="W4" s="101">
        <f t="shared" si="3"/>
        <v>27</v>
      </c>
      <c r="X4" s="474">
        <f>(J4-(72-O4)/2)*0.9</f>
        <v>24.3</v>
      </c>
      <c r="Y4" s="28"/>
      <c r="Z4" s="674" t="s">
        <v>75</v>
      </c>
      <c r="AA4" s="677"/>
      <c r="AB4" s="678" t="s">
        <v>302</v>
      </c>
      <c r="AC4" s="678"/>
      <c r="AD4" s="687" t="str">
        <f t="shared" ref="AD4:AD30" si="4">H4</f>
        <v>森 成高</v>
      </c>
      <c r="AE4" s="710" t="str">
        <f t="shared" ref="AE4:AE30" si="5">D4</f>
        <v>Mori Shigetaka</v>
      </c>
      <c r="AF4" s="249">
        <f t="shared" ref="AF4:AF7" si="6">L4</f>
        <v>47</v>
      </c>
      <c r="AG4" s="249">
        <f t="shared" ref="AG4:AG7" si="7">M4</f>
        <v>51</v>
      </c>
      <c r="AH4" s="249">
        <f t="shared" ref="AH4:AH7" si="8">AF4+AG4</f>
        <v>98</v>
      </c>
      <c r="AI4" s="249">
        <f t="shared" ref="AI4:AI7" si="9">J4</f>
        <v>28</v>
      </c>
      <c r="AJ4" s="249">
        <f t="shared" ref="AJ4:AJ7" si="10">AH4-AI4</f>
        <v>70</v>
      </c>
    </row>
    <row r="5" spans="1:36" ht="17.5" customHeight="1">
      <c r="A5" s="97">
        <v>3</v>
      </c>
      <c r="B5" s="98" t="s">
        <v>192</v>
      </c>
      <c r="C5" s="598">
        <v>4</v>
      </c>
      <c r="D5" s="599" t="str">
        <f t="shared" si="0"/>
        <v>Cho David</v>
      </c>
      <c r="E5" s="599" t="s">
        <v>349</v>
      </c>
      <c r="F5" s="599" t="s">
        <v>146</v>
      </c>
      <c r="G5" s="520" t="s">
        <v>339</v>
      </c>
      <c r="H5" s="512" t="str">
        <f>VLOOKUP(D5,'2023年間集計'!$B$4:$D$77,3,FALSE)</f>
        <v>チョー デビッド</v>
      </c>
      <c r="I5" s="535" t="s">
        <v>64</v>
      </c>
      <c r="J5" s="521">
        <v>20</v>
      </c>
      <c r="K5" s="601">
        <v>12</v>
      </c>
      <c r="L5" s="521">
        <v>43</v>
      </c>
      <c r="M5" s="521">
        <v>48</v>
      </c>
      <c r="N5" s="101">
        <f t="shared" si="1"/>
        <v>91</v>
      </c>
      <c r="O5" s="101">
        <f t="shared" si="2"/>
        <v>71</v>
      </c>
      <c r="P5" s="105"/>
      <c r="Q5" s="101">
        <v>8</v>
      </c>
      <c r="R5" s="101"/>
      <c r="S5" s="101"/>
      <c r="T5" s="101"/>
      <c r="U5" s="97">
        <v>15</v>
      </c>
      <c r="V5" s="100">
        <f>VLOOKUP(H5,'2023年間集計'!$D$4:$P$63,12,FALSE)</f>
        <v>12</v>
      </c>
      <c r="W5" s="101">
        <f t="shared" si="3"/>
        <v>27</v>
      </c>
      <c r="X5" s="474">
        <f>(J5-(72-O5)/2)*0.95</f>
        <v>18.524999999999999</v>
      </c>
      <c r="Y5" s="28"/>
      <c r="Z5" s="674" t="s">
        <v>76</v>
      </c>
      <c r="AA5" s="677"/>
      <c r="AB5" s="678" t="s">
        <v>303</v>
      </c>
      <c r="AC5" s="678" t="s">
        <v>199</v>
      </c>
      <c r="AD5" s="687" t="str">
        <f t="shared" si="4"/>
        <v>チョー デビッド</v>
      </c>
      <c r="AE5" s="710" t="str">
        <f t="shared" si="5"/>
        <v>Cho David</v>
      </c>
      <c r="AF5" s="249">
        <f t="shared" si="6"/>
        <v>43</v>
      </c>
      <c r="AG5" s="249">
        <f t="shared" si="7"/>
        <v>48</v>
      </c>
      <c r="AH5" s="249">
        <f t="shared" si="8"/>
        <v>91</v>
      </c>
      <c r="AI5" s="249">
        <f t="shared" si="9"/>
        <v>20</v>
      </c>
      <c r="AJ5" s="249">
        <f t="shared" si="10"/>
        <v>71</v>
      </c>
    </row>
    <row r="6" spans="1:36" ht="17.5" customHeight="1">
      <c r="A6" s="97">
        <v>4</v>
      </c>
      <c r="B6" s="98" t="s">
        <v>192</v>
      </c>
      <c r="C6" s="598">
        <v>9</v>
      </c>
      <c r="D6" s="599" t="str">
        <f t="shared" si="0"/>
        <v>Yamaguchi Taichi</v>
      </c>
      <c r="E6" s="599" t="s">
        <v>164</v>
      </c>
      <c r="F6" s="599" t="s">
        <v>165</v>
      </c>
      <c r="G6" s="512" t="s">
        <v>364</v>
      </c>
      <c r="H6" s="512" t="str">
        <f>VLOOKUP(D6,'2023年間集計'!$B$4:$D$77,3,FALSE)</f>
        <v>山口 太一</v>
      </c>
      <c r="I6" s="535" t="s">
        <v>60</v>
      </c>
      <c r="J6" s="521">
        <v>21</v>
      </c>
      <c r="K6" s="521">
        <v>3</v>
      </c>
      <c r="L6" s="521">
        <v>41</v>
      </c>
      <c r="M6" s="521">
        <v>51</v>
      </c>
      <c r="N6" s="101">
        <f t="shared" si="1"/>
        <v>92</v>
      </c>
      <c r="O6" s="101">
        <f t="shared" si="2"/>
        <v>71</v>
      </c>
      <c r="P6" s="105"/>
      <c r="Q6" s="101">
        <v>7</v>
      </c>
      <c r="R6" s="101"/>
      <c r="S6" s="101"/>
      <c r="T6" s="101"/>
      <c r="U6" s="97">
        <v>12</v>
      </c>
      <c r="V6" s="100">
        <f>VLOOKUP(H6,'2023年間集計'!$D$4:$P$63,12,FALSE)</f>
        <v>3</v>
      </c>
      <c r="W6" s="101">
        <f t="shared" si="3"/>
        <v>15</v>
      </c>
      <c r="X6" s="41"/>
      <c r="Z6" s="674" t="s">
        <v>77</v>
      </c>
      <c r="AA6" s="677"/>
      <c r="AB6" s="678" t="s">
        <v>304</v>
      </c>
      <c r="AC6" s="678" t="s">
        <v>203</v>
      </c>
      <c r="AD6" s="687" t="str">
        <f t="shared" si="4"/>
        <v>山口 太一</v>
      </c>
      <c r="AE6" s="710" t="str">
        <f t="shared" si="5"/>
        <v>Yamaguchi Taichi</v>
      </c>
      <c r="AF6" s="249">
        <f t="shared" si="6"/>
        <v>41</v>
      </c>
      <c r="AG6" s="249">
        <f t="shared" si="7"/>
        <v>51</v>
      </c>
      <c r="AH6" s="249">
        <f t="shared" si="8"/>
        <v>92</v>
      </c>
      <c r="AI6" s="249">
        <f t="shared" si="9"/>
        <v>21</v>
      </c>
      <c r="AJ6" s="249">
        <f t="shared" si="10"/>
        <v>71</v>
      </c>
    </row>
    <row r="7" spans="1:36" ht="17.5" customHeight="1">
      <c r="A7" s="97">
        <v>5</v>
      </c>
      <c r="B7" s="98" t="s">
        <v>192</v>
      </c>
      <c r="C7" s="598">
        <v>5</v>
      </c>
      <c r="D7" s="599" t="str">
        <f t="shared" si="0"/>
        <v>Kamei Yoshio</v>
      </c>
      <c r="E7" s="599" t="s">
        <v>238</v>
      </c>
      <c r="F7" s="599" t="s">
        <v>239</v>
      </c>
      <c r="G7" s="599" t="s">
        <v>348</v>
      </c>
      <c r="H7" s="512" t="str">
        <f>VLOOKUP(D7,'2023年間集計'!$B$4:$D$77,3,FALSE)</f>
        <v>亀井 芳雄</v>
      </c>
      <c r="I7" s="535" t="s">
        <v>64</v>
      </c>
      <c r="J7" s="535">
        <v>9</v>
      </c>
      <c r="K7" s="511">
        <v>18</v>
      </c>
      <c r="L7" s="535">
        <v>37</v>
      </c>
      <c r="M7" s="511">
        <v>44</v>
      </c>
      <c r="N7" s="101">
        <f t="shared" si="1"/>
        <v>81</v>
      </c>
      <c r="O7" s="101">
        <f t="shared" si="2"/>
        <v>72</v>
      </c>
      <c r="P7" s="102"/>
      <c r="Q7" s="101">
        <v>5</v>
      </c>
      <c r="R7" s="103"/>
      <c r="S7" s="101"/>
      <c r="T7" s="101"/>
      <c r="U7" s="97">
        <v>11</v>
      </c>
      <c r="V7" s="100">
        <f>VLOOKUP(H7,'2023年間集計'!$D$4:$P$63,12,FALSE)</f>
        <v>18</v>
      </c>
      <c r="W7" s="101">
        <f t="shared" si="3"/>
        <v>29</v>
      </c>
      <c r="X7" s="41"/>
      <c r="Z7" s="674" t="s">
        <v>78</v>
      </c>
      <c r="AA7" s="677"/>
      <c r="AB7" s="678" t="s">
        <v>689</v>
      </c>
      <c r="AC7" s="678" t="s">
        <v>669</v>
      </c>
      <c r="AD7" s="687" t="str">
        <f t="shared" si="4"/>
        <v>亀井 芳雄</v>
      </c>
      <c r="AE7" s="710" t="str">
        <f t="shared" si="5"/>
        <v>Kamei Yoshio</v>
      </c>
      <c r="AF7" s="249">
        <f t="shared" si="6"/>
        <v>37</v>
      </c>
      <c r="AG7" s="249">
        <f t="shared" si="7"/>
        <v>44</v>
      </c>
      <c r="AH7" s="249">
        <f t="shared" si="8"/>
        <v>81</v>
      </c>
      <c r="AI7" s="249">
        <f t="shared" si="9"/>
        <v>9</v>
      </c>
      <c r="AJ7" s="249">
        <f t="shared" si="10"/>
        <v>72</v>
      </c>
    </row>
    <row r="8" spans="1:36" ht="17.5" customHeight="1">
      <c r="A8" s="97">
        <v>6</v>
      </c>
      <c r="B8" s="98" t="s">
        <v>192</v>
      </c>
      <c r="C8" s="598">
        <v>2</v>
      </c>
      <c r="D8" s="599" t="str">
        <f t="shared" si="0"/>
        <v>Lee Kyu Ha</v>
      </c>
      <c r="E8" s="520" t="s">
        <v>574</v>
      </c>
      <c r="F8" s="520" t="s">
        <v>575</v>
      </c>
      <c r="G8" s="614" t="s">
        <v>577</v>
      </c>
      <c r="H8" s="512" t="str">
        <f>VLOOKUP(D8,'2023年間集計'!$B$4:$D$77,3,FALSE)</f>
        <v>李 圭夏</v>
      </c>
      <c r="I8" s="511" t="s">
        <v>60</v>
      </c>
      <c r="J8" s="516">
        <v>10</v>
      </c>
      <c r="K8" s="600"/>
      <c r="L8" s="516">
        <v>39</v>
      </c>
      <c r="M8" s="600">
        <v>44</v>
      </c>
      <c r="N8" s="101">
        <f t="shared" si="1"/>
        <v>83</v>
      </c>
      <c r="O8" s="101">
        <f t="shared" si="2"/>
        <v>73</v>
      </c>
      <c r="P8" s="105"/>
      <c r="Q8" s="101" t="s">
        <v>672</v>
      </c>
      <c r="R8" s="101"/>
      <c r="S8" s="101"/>
      <c r="T8" s="101"/>
      <c r="U8" s="97">
        <v>10</v>
      </c>
      <c r="V8" s="100">
        <f>VLOOKUP(H8,'2023年間集計'!$D$4:$P$63,12,FALSE)</f>
        <v>0</v>
      </c>
      <c r="W8" s="101">
        <f t="shared" si="3"/>
        <v>10</v>
      </c>
      <c r="X8" s="41"/>
      <c r="Z8" s="674" t="s">
        <v>79</v>
      </c>
      <c r="AA8" s="674"/>
      <c r="AB8" s="678" t="s">
        <v>86</v>
      </c>
      <c r="AC8" s="678" t="s">
        <v>202</v>
      </c>
      <c r="AD8" s="687" t="str">
        <f t="shared" si="4"/>
        <v>李 圭夏</v>
      </c>
      <c r="AE8" s="710" t="str">
        <f t="shared" si="5"/>
        <v>Lee Kyu Ha</v>
      </c>
      <c r="AF8" s="55"/>
      <c r="AG8" s="55"/>
      <c r="AH8" s="55"/>
      <c r="AI8" s="55"/>
      <c r="AJ8" s="55"/>
    </row>
    <row r="9" spans="1:36" ht="17.5" customHeight="1">
      <c r="A9" s="97">
        <v>7</v>
      </c>
      <c r="B9" s="98" t="s">
        <v>192</v>
      </c>
      <c r="C9" s="598">
        <v>10</v>
      </c>
      <c r="D9" s="599" t="str">
        <f t="shared" si="0"/>
        <v>Shinozuka Kevin</v>
      </c>
      <c r="E9" s="663" t="s">
        <v>61</v>
      </c>
      <c r="F9" s="663" t="s">
        <v>62</v>
      </c>
      <c r="G9" s="603" t="s">
        <v>354</v>
      </c>
      <c r="H9" s="512" t="str">
        <f>VLOOKUP(D9,'2023年間集計'!$B$4:$D$77,3,FALSE)</f>
        <v>篠塚 和明</v>
      </c>
      <c r="I9" s="521" t="s">
        <v>64</v>
      </c>
      <c r="J9" s="535">
        <v>17</v>
      </c>
      <c r="K9" s="516">
        <v>4</v>
      </c>
      <c r="L9" s="535">
        <v>42</v>
      </c>
      <c r="M9" s="516">
        <v>48</v>
      </c>
      <c r="N9" s="101">
        <f t="shared" si="1"/>
        <v>90</v>
      </c>
      <c r="O9" s="101">
        <f t="shared" si="2"/>
        <v>73</v>
      </c>
      <c r="P9" s="102"/>
      <c r="Q9" s="103"/>
      <c r="R9" s="101"/>
      <c r="S9" s="101" t="s">
        <v>676</v>
      </c>
      <c r="T9" s="101"/>
      <c r="U9" s="97">
        <v>9</v>
      </c>
      <c r="V9" s="100">
        <f>VLOOKUP(H9,'2023年間集計'!$D$4:$P$63,12,FALSE)</f>
        <v>4</v>
      </c>
      <c r="W9" s="101">
        <f t="shared" si="3"/>
        <v>13</v>
      </c>
      <c r="X9" s="41"/>
      <c r="Z9" s="674" t="s">
        <v>80</v>
      </c>
      <c r="AA9" s="674"/>
      <c r="AB9" s="678" t="s">
        <v>206</v>
      </c>
      <c r="AC9" s="678"/>
      <c r="AD9" s="687" t="str">
        <f t="shared" si="4"/>
        <v>篠塚 和明</v>
      </c>
      <c r="AE9" s="710" t="str">
        <f t="shared" si="5"/>
        <v>Shinozuka Kevin</v>
      </c>
      <c r="AF9" s="55"/>
      <c r="AG9" s="55"/>
      <c r="AH9" s="55"/>
      <c r="AI9" s="55"/>
      <c r="AJ9" s="55"/>
    </row>
    <row r="10" spans="1:36" ht="17.5" customHeight="1">
      <c r="A10" s="97">
        <v>8</v>
      </c>
      <c r="B10" s="98" t="s">
        <v>192</v>
      </c>
      <c r="C10" s="598">
        <v>1</v>
      </c>
      <c r="D10" s="599" t="str">
        <f t="shared" si="0"/>
        <v>Miyazaki Tadashi</v>
      </c>
      <c r="E10" s="665" t="s">
        <v>140</v>
      </c>
      <c r="F10" s="665" t="s">
        <v>141</v>
      </c>
      <c r="G10" s="512" t="s">
        <v>334</v>
      </c>
      <c r="H10" s="512" t="str">
        <f>VLOOKUP(D10,'2023年間集計'!$B$4:$D$77,3,FALSE)</f>
        <v>宮崎 正</v>
      </c>
      <c r="I10" s="516" t="s">
        <v>64</v>
      </c>
      <c r="J10" s="516">
        <v>25</v>
      </c>
      <c r="K10" s="521">
        <v>11</v>
      </c>
      <c r="L10" s="516">
        <v>44</v>
      </c>
      <c r="M10" s="521">
        <v>54</v>
      </c>
      <c r="N10" s="101">
        <f t="shared" si="1"/>
        <v>98</v>
      </c>
      <c r="O10" s="101">
        <f t="shared" si="2"/>
        <v>73</v>
      </c>
      <c r="P10" s="102"/>
      <c r="Q10" s="101"/>
      <c r="R10" s="103"/>
      <c r="S10" s="101"/>
      <c r="T10" s="103"/>
      <c r="U10" s="97">
        <v>8</v>
      </c>
      <c r="V10" s="100">
        <f>VLOOKUP(H10,'2023年間集計'!$D$4:$P$63,12,FALSE)</f>
        <v>10</v>
      </c>
      <c r="W10" s="101">
        <f t="shared" si="3"/>
        <v>18</v>
      </c>
      <c r="X10" s="41"/>
      <c r="Z10" s="674" t="s">
        <v>81</v>
      </c>
      <c r="AA10" s="674"/>
      <c r="AB10" s="678" t="s">
        <v>220</v>
      </c>
      <c r="AC10" s="678" t="s">
        <v>204</v>
      </c>
      <c r="AD10" s="687" t="str">
        <f t="shared" si="4"/>
        <v>宮崎 正</v>
      </c>
      <c r="AE10" s="710" t="str">
        <f t="shared" si="5"/>
        <v>Miyazaki Tadashi</v>
      </c>
      <c r="AF10" s="55"/>
      <c r="AG10" s="55"/>
      <c r="AH10" s="55"/>
      <c r="AI10" s="55"/>
      <c r="AJ10" s="55"/>
    </row>
    <row r="11" spans="1:36" ht="17.5" customHeight="1">
      <c r="A11" s="97">
        <v>9</v>
      </c>
      <c r="B11" s="98" t="s">
        <v>192</v>
      </c>
      <c r="C11" s="598">
        <v>9</v>
      </c>
      <c r="D11" s="599" t="str">
        <f t="shared" si="0"/>
        <v>Yaoita Tony</v>
      </c>
      <c r="E11" s="663" t="s">
        <v>150</v>
      </c>
      <c r="F11" s="663" t="s">
        <v>151</v>
      </c>
      <c r="G11" s="512" t="s">
        <v>131</v>
      </c>
      <c r="H11" s="512" t="str">
        <f>VLOOKUP(D11,'2023年間集計'!$B$4:$D$77,3,FALSE)</f>
        <v>矢尾板 Tony</v>
      </c>
      <c r="I11" s="521" t="s">
        <v>60</v>
      </c>
      <c r="J11" s="516">
        <v>16</v>
      </c>
      <c r="K11" s="521">
        <v>1</v>
      </c>
      <c r="L11" s="516">
        <v>45</v>
      </c>
      <c r="M11" s="521">
        <v>46</v>
      </c>
      <c r="N11" s="101">
        <f t="shared" si="1"/>
        <v>91</v>
      </c>
      <c r="O11" s="101">
        <f t="shared" si="2"/>
        <v>75</v>
      </c>
      <c r="P11" s="102"/>
      <c r="Q11" s="101">
        <v>6</v>
      </c>
      <c r="R11" s="101" t="s">
        <v>677</v>
      </c>
      <c r="S11" s="101"/>
      <c r="T11" s="101"/>
      <c r="U11" s="97">
        <v>7</v>
      </c>
      <c r="V11" s="100">
        <f>VLOOKUP(H11,'2023年間集計'!$D$4:$P$63,12,FALSE)</f>
        <v>1</v>
      </c>
      <c r="W11" s="101">
        <f t="shared" si="3"/>
        <v>8</v>
      </c>
      <c r="X11" s="41"/>
      <c r="Z11" s="674" t="s">
        <v>82</v>
      </c>
      <c r="AA11" s="674"/>
      <c r="AB11" s="678" t="s">
        <v>305</v>
      </c>
      <c r="AC11" s="678" t="s">
        <v>200</v>
      </c>
      <c r="AD11" s="687" t="str">
        <f t="shared" si="4"/>
        <v>矢尾板 Tony</v>
      </c>
      <c r="AE11" s="710" t="str">
        <f t="shared" si="5"/>
        <v>Yaoita Tony</v>
      </c>
      <c r="AF11" s="55"/>
      <c r="AG11" s="55"/>
      <c r="AH11" s="55"/>
      <c r="AI11" s="55"/>
      <c r="AJ11" s="55"/>
    </row>
    <row r="12" spans="1:36" ht="17.5" customHeight="1">
      <c r="A12" s="97">
        <v>10</v>
      </c>
      <c r="B12" s="98" t="s">
        <v>192</v>
      </c>
      <c r="C12" s="598">
        <v>4</v>
      </c>
      <c r="D12" s="599" t="str">
        <f t="shared" si="0"/>
        <v>Goto Atsuhiko</v>
      </c>
      <c r="E12" s="663" t="s">
        <v>177</v>
      </c>
      <c r="F12" s="663" t="s">
        <v>178</v>
      </c>
      <c r="G12" s="544" t="s">
        <v>127</v>
      </c>
      <c r="H12" s="512" t="str">
        <f>VLOOKUP(D12,'2023年間集計'!$B$4:$D$77,3,FALSE)</f>
        <v>後藤 敦彦</v>
      </c>
      <c r="I12" s="521" t="s">
        <v>60</v>
      </c>
      <c r="J12" s="511">
        <v>18</v>
      </c>
      <c r="K12" s="516">
        <v>1</v>
      </c>
      <c r="L12" s="511">
        <v>46</v>
      </c>
      <c r="M12" s="516">
        <v>48</v>
      </c>
      <c r="N12" s="101">
        <f t="shared" si="1"/>
        <v>94</v>
      </c>
      <c r="O12" s="101">
        <f t="shared" si="2"/>
        <v>76</v>
      </c>
      <c r="P12" s="102"/>
      <c r="Q12" s="101"/>
      <c r="R12" s="101"/>
      <c r="S12" s="101"/>
      <c r="T12" s="101"/>
      <c r="U12" s="97">
        <v>6</v>
      </c>
      <c r="V12" s="100">
        <f>VLOOKUP(H12,'2023年間集計'!$D$4:$P$63,12,FALSE)</f>
        <v>1</v>
      </c>
      <c r="W12" s="101">
        <f t="shared" si="3"/>
        <v>7</v>
      </c>
      <c r="X12" s="41"/>
      <c r="Z12" s="674" t="s">
        <v>83</v>
      </c>
      <c r="AA12" s="674"/>
      <c r="AB12" s="678" t="s">
        <v>306</v>
      </c>
      <c r="AC12" s="678" t="s">
        <v>205</v>
      </c>
      <c r="AD12" s="687" t="str">
        <f t="shared" si="4"/>
        <v>後藤 敦彦</v>
      </c>
      <c r="AE12" s="710" t="str">
        <f t="shared" si="5"/>
        <v>Goto Atsuhiko</v>
      </c>
      <c r="AF12" s="55"/>
      <c r="AG12" s="55"/>
      <c r="AH12" s="55"/>
      <c r="AI12" s="55"/>
      <c r="AJ12" s="55"/>
    </row>
    <row r="13" spans="1:36" ht="17.5" customHeight="1">
      <c r="A13" s="97">
        <v>11</v>
      </c>
      <c r="B13" s="98" t="s">
        <v>192</v>
      </c>
      <c r="C13" s="598">
        <v>8</v>
      </c>
      <c r="D13" s="599" t="str">
        <f t="shared" si="0"/>
        <v>Mizusawa Junko</v>
      </c>
      <c r="E13" s="663" t="s">
        <v>24</v>
      </c>
      <c r="F13" s="663" t="s">
        <v>37</v>
      </c>
      <c r="G13" s="520" t="s">
        <v>339</v>
      </c>
      <c r="H13" s="512" t="str">
        <f>VLOOKUP(D13,'2023年間集計'!$B$4:$D$77,3,FALSE)</f>
        <v>水澤 淳子</v>
      </c>
      <c r="I13" s="521" t="s">
        <v>217</v>
      </c>
      <c r="J13" s="516">
        <v>34</v>
      </c>
      <c r="K13" s="521">
        <v>1</v>
      </c>
      <c r="L13" s="516">
        <v>54</v>
      </c>
      <c r="M13" s="521">
        <v>57</v>
      </c>
      <c r="N13" s="101">
        <f t="shared" si="1"/>
        <v>111</v>
      </c>
      <c r="O13" s="101">
        <f t="shared" si="2"/>
        <v>77</v>
      </c>
      <c r="P13" s="102"/>
      <c r="Q13" s="101"/>
      <c r="R13" s="101"/>
      <c r="S13" s="101"/>
      <c r="T13" s="101"/>
      <c r="U13" s="97">
        <v>5</v>
      </c>
      <c r="V13" s="100">
        <f>VLOOKUP(H13,'2023年間集計'!$D$4:$P$63,12,FALSE)</f>
        <v>0</v>
      </c>
      <c r="W13" s="101">
        <f t="shared" si="3"/>
        <v>5</v>
      </c>
      <c r="X13" s="41"/>
      <c r="Z13" s="674" t="s">
        <v>99</v>
      </c>
      <c r="AA13" s="674"/>
      <c r="AB13" s="678" t="s">
        <v>308</v>
      </c>
      <c r="AC13" s="674"/>
      <c r="AD13" s="687" t="str">
        <f t="shared" si="4"/>
        <v>水澤 淳子</v>
      </c>
      <c r="AE13" s="710" t="str">
        <f t="shared" si="5"/>
        <v>Mizusawa Junko</v>
      </c>
      <c r="AF13" s="55"/>
      <c r="AG13" s="55"/>
      <c r="AH13" s="55"/>
      <c r="AI13" s="55"/>
      <c r="AJ13" s="55"/>
    </row>
    <row r="14" spans="1:36" ht="17.5" customHeight="1">
      <c r="A14" s="97">
        <v>12</v>
      </c>
      <c r="B14" s="98" t="s">
        <v>192</v>
      </c>
      <c r="C14" s="598">
        <v>7</v>
      </c>
      <c r="D14" s="599" t="str">
        <f t="shared" si="0"/>
        <v>Kuwata Akira</v>
      </c>
      <c r="E14" s="512" t="s">
        <v>226</v>
      </c>
      <c r="F14" s="512" t="s">
        <v>227</v>
      </c>
      <c r="G14" s="544" t="s">
        <v>339</v>
      </c>
      <c r="H14" s="512" t="str">
        <f>VLOOKUP(D14,'2023年間集計'!$B$4:$D$77,3,FALSE)</f>
        <v>桑田 晃</v>
      </c>
      <c r="I14" s="521" t="s">
        <v>180</v>
      </c>
      <c r="J14" s="516">
        <v>27</v>
      </c>
      <c r="K14" s="511"/>
      <c r="L14" s="516">
        <v>54</v>
      </c>
      <c r="M14" s="511">
        <v>51</v>
      </c>
      <c r="N14" s="101">
        <f t="shared" si="1"/>
        <v>105</v>
      </c>
      <c r="O14" s="101">
        <f t="shared" si="2"/>
        <v>78</v>
      </c>
      <c r="P14" s="102"/>
      <c r="Q14" s="101"/>
      <c r="R14" s="101"/>
      <c r="S14" s="101"/>
      <c r="T14" s="101"/>
      <c r="U14" s="97">
        <v>4</v>
      </c>
      <c r="V14" s="100">
        <f>VLOOKUP(H14,'2023年間集計'!$D$4:$P$63,12,FALSE)</f>
        <v>0</v>
      </c>
      <c r="W14" s="101">
        <f t="shared" si="3"/>
        <v>4</v>
      </c>
      <c r="X14" s="41"/>
      <c r="Z14" s="674" t="s">
        <v>84</v>
      </c>
      <c r="AA14" s="674"/>
      <c r="AB14" s="674" t="s">
        <v>89</v>
      </c>
      <c r="AC14" s="674" t="s">
        <v>210</v>
      </c>
      <c r="AD14" s="687" t="str">
        <f t="shared" si="4"/>
        <v>桑田 晃</v>
      </c>
      <c r="AE14" s="710" t="str">
        <f t="shared" si="5"/>
        <v>Kuwata Akira</v>
      </c>
      <c r="AF14" s="55"/>
      <c r="AG14" s="55"/>
      <c r="AH14" s="55"/>
      <c r="AI14" s="55"/>
      <c r="AJ14" s="55"/>
    </row>
    <row r="15" spans="1:36" ht="17.5" customHeight="1">
      <c r="A15" s="97">
        <v>13</v>
      </c>
      <c r="B15" s="98" t="s">
        <v>192</v>
      </c>
      <c r="C15" s="598">
        <v>4</v>
      </c>
      <c r="D15" s="599" t="str">
        <f t="shared" si="0"/>
        <v>Ishikawa Yoko</v>
      </c>
      <c r="E15" s="512" t="s">
        <v>171</v>
      </c>
      <c r="F15" s="512" t="s">
        <v>172</v>
      </c>
      <c r="G15" s="570" t="s">
        <v>558</v>
      </c>
      <c r="H15" s="512" t="str">
        <f>VLOOKUP(D15,'2023年間集計'!$B$4:$D$77,3,FALSE)</f>
        <v>石川 陽子</v>
      </c>
      <c r="I15" s="521" t="s">
        <v>63</v>
      </c>
      <c r="J15" s="511">
        <v>27</v>
      </c>
      <c r="K15" s="521"/>
      <c r="L15" s="511">
        <v>51</v>
      </c>
      <c r="M15" s="521">
        <v>54</v>
      </c>
      <c r="N15" s="101">
        <f t="shared" si="1"/>
        <v>105</v>
      </c>
      <c r="O15" s="101">
        <f t="shared" si="2"/>
        <v>78</v>
      </c>
      <c r="P15" s="102"/>
      <c r="Q15" s="101"/>
      <c r="R15" s="101"/>
      <c r="S15" s="101" t="s">
        <v>675</v>
      </c>
      <c r="T15" s="101"/>
      <c r="U15" s="97">
        <v>3</v>
      </c>
      <c r="V15" s="100">
        <f>VLOOKUP(H15,'2023年間集計'!$D$4:$P$63,12,FALSE)</f>
        <v>0</v>
      </c>
      <c r="W15" s="101">
        <f t="shared" si="3"/>
        <v>3</v>
      </c>
      <c r="X15" s="41"/>
      <c r="Z15" s="674" t="s">
        <v>242</v>
      </c>
      <c r="AA15" s="674"/>
      <c r="AB15" s="687" t="s">
        <v>576</v>
      </c>
      <c r="AC15" s="687" t="s">
        <v>237</v>
      </c>
      <c r="AD15" s="687" t="str">
        <f t="shared" si="4"/>
        <v>石川 陽子</v>
      </c>
      <c r="AE15" s="710" t="str">
        <f t="shared" si="5"/>
        <v>Ishikawa Yoko</v>
      </c>
      <c r="AF15" s="55"/>
      <c r="AG15" s="55"/>
      <c r="AH15" s="55"/>
      <c r="AI15" s="55"/>
      <c r="AJ15" s="55"/>
    </row>
    <row r="16" spans="1:36" s="8" customFormat="1" ht="17.5" customHeight="1">
      <c r="A16" s="97">
        <v>14</v>
      </c>
      <c r="B16" s="98" t="s">
        <v>192</v>
      </c>
      <c r="C16" s="598">
        <v>5</v>
      </c>
      <c r="D16" s="599" t="str">
        <f t="shared" si="0"/>
        <v>Arita Yasushi</v>
      </c>
      <c r="E16" s="520" t="s">
        <v>214</v>
      </c>
      <c r="F16" s="520" t="s">
        <v>215</v>
      </c>
      <c r="G16" s="512" t="s">
        <v>359</v>
      </c>
      <c r="H16" s="512" t="str">
        <f>VLOOKUP(D16,'2023年間集計'!$B$4:$D$77,3,FALSE)</f>
        <v>有田 靖</v>
      </c>
      <c r="I16" s="521" t="s">
        <v>60</v>
      </c>
      <c r="J16" s="516">
        <v>28</v>
      </c>
      <c r="K16" s="521">
        <v>1</v>
      </c>
      <c r="L16" s="516">
        <v>52</v>
      </c>
      <c r="M16" s="521">
        <v>54</v>
      </c>
      <c r="N16" s="101">
        <f t="shared" si="1"/>
        <v>106</v>
      </c>
      <c r="O16" s="101">
        <f t="shared" si="2"/>
        <v>78</v>
      </c>
      <c r="P16" s="102"/>
      <c r="Q16" s="101"/>
      <c r="R16" s="101"/>
      <c r="S16" s="103"/>
      <c r="T16" s="101"/>
      <c r="U16" s="97">
        <v>2</v>
      </c>
      <c r="V16" s="100">
        <f>VLOOKUP(H16,'2023年間集計'!$D$4:$P$63,12,FALSE)</f>
        <v>1</v>
      </c>
      <c r="W16" s="101">
        <f t="shared" si="3"/>
        <v>3</v>
      </c>
      <c r="X16" s="41"/>
      <c r="Z16" s="674" t="s">
        <v>243</v>
      </c>
      <c r="AA16" s="674"/>
      <c r="AB16" s="687" t="s">
        <v>688</v>
      </c>
      <c r="AC16" s="687" t="s">
        <v>668</v>
      </c>
      <c r="AD16" s="687" t="str">
        <f t="shared" si="4"/>
        <v>有田 靖</v>
      </c>
      <c r="AE16" s="710" t="str">
        <f t="shared" si="5"/>
        <v>Arita Yasushi</v>
      </c>
      <c r="AF16" s="59"/>
      <c r="AG16" s="55"/>
      <c r="AH16" s="55"/>
      <c r="AI16" s="55"/>
      <c r="AJ16" s="55"/>
    </row>
    <row r="17" spans="1:36" s="8" customFormat="1" ht="17.5" customHeight="1">
      <c r="A17" s="97">
        <v>15</v>
      </c>
      <c r="B17" s="98" t="s">
        <v>192</v>
      </c>
      <c r="C17" s="598">
        <v>2</v>
      </c>
      <c r="D17" s="599" t="str">
        <f t="shared" si="0"/>
        <v>Nagai Candy</v>
      </c>
      <c r="E17" s="663" t="s">
        <v>4</v>
      </c>
      <c r="F17" s="663" t="s">
        <v>5</v>
      </c>
      <c r="G17" s="544" t="s">
        <v>339</v>
      </c>
      <c r="H17" s="512" t="str">
        <f>VLOOKUP(D17,'2023年間集計'!$B$4:$D$77,3,FALSE)</f>
        <v>Candy 長井</v>
      </c>
      <c r="I17" s="521" t="s">
        <v>63</v>
      </c>
      <c r="J17" s="511">
        <v>30</v>
      </c>
      <c r="K17" s="535">
        <v>1</v>
      </c>
      <c r="L17" s="511">
        <v>52</v>
      </c>
      <c r="M17" s="535">
        <v>57</v>
      </c>
      <c r="N17" s="101">
        <f t="shared" si="1"/>
        <v>109</v>
      </c>
      <c r="O17" s="101">
        <f t="shared" si="2"/>
        <v>79</v>
      </c>
      <c r="P17" s="102"/>
      <c r="Q17" s="101"/>
      <c r="R17" s="101"/>
      <c r="S17" s="101"/>
      <c r="T17" s="101"/>
      <c r="U17" s="97">
        <v>1</v>
      </c>
      <c r="V17" s="100">
        <f>VLOOKUP(H17,'2023年間集計'!$D$4:$P$63,12,FALSE)</f>
        <v>1</v>
      </c>
      <c r="W17" s="101">
        <f t="shared" si="3"/>
        <v>2</v>
      </c>
      <c r="X17" s="41"/>
      <c r="Z17" s="674" t="s">
        <v>104</v>
      </c>
      <c r="AA17" s="674"/>
      <c r="AB17" s="687" t="s">
        <v>576</v>
      </c>
      <c r="AC17" s="687" t="s">
        <v>237</v>
      </c>
      <c r="AD17" s="687" t="str">
        <f t="shared" si="4"/>
        <v>Candy 長井</v>
      </c>
      <c r="AE17" s="710" t="str">
        <f t="shared" si="5"/>
        <v>Nagai Candy</v>
      </c>
      <c r="AF17" s="58"/>
      <c r="AG17" s="55"/>
      <c r="AH17" s="55"/>
      <c r="AI17" s="55"/>
      <c r="AJ17" s="55"/>
    </row>
    <row r="18" spans="1:36" s="8" customFormat="1" ht="17.5" customHeight="1">
      <c r="A18" s="97">
        <v>16</v>
      </c>
      <c r="B18" s="98" t="s">
        <v>192</v>
      </c>
      <c r="C18" s="598">
        <v>8</v>
      </c>
      <c r="D18" s="599" t="str">
        <f t="shared" si="0"/>
        <v>Yamanami Masanori</v>
      </c>
      <c r="E18" s="512" t="s">
        <v>224</v>
      </c>
      <c r="F18" s="512" t="s">
        <v>225</v>
      </c>
      <c r="G18" s="520" t="s">
        <v>339</v>
      </c>
      <c r="H18" s="512" t="str">
        <f>VLOOKUP(D18,'2023年間集計'!$B$4:$D$77,3,FALSE)</f>
        <v>山並 正憲</v>
      </c>
      <c r="I18" s="535" t="s">
        <v>64</v>
      </c>
      <c r="J18" s="516">
        <v>32</v>
      </c>
      <c r="K18" s="600"/>
      <c r="L18" s="516">
        <v>58</v>
      </c>
      <c r="M18" s="600">
        <v>53</v>
      </c>
      <c r="N18" s="101">
        <f t="shared" si="1"/>
        <v>111</v>
      </c>
      <c r="O18" s="101">
        <f t="shared" si="2"/>
        <v>79</v>
      </c>
      <c r="P18" s="93"/>
      <c r="Q18" s="101"/>
      <c r="R18" s="101"/>
      <c r="S18" s="101"/>
      <c r="T18" s="101"/>
      <c r="U18" s="97">
        <v>1</v>
      </c>
      <c r="V18" s="100">
        <f>VLOOKUP(H18,'2023年間集計'!$D$4:$P$63,12,FALSE)</f>
        <v>0</v>
      </c>
      <c r="W18" s="101">
        <f t="shared" ref="W18:W41" si="11">U18+V18</f>
        <v>1</v>
      </c>
      <c r="X18" s="41"/>
      <c r="Z18" s="674" t="s">
        <v>270</v>
      </c>
      <c r="AA18" s="674"/>
      <c r="AB18" s="674"/>
      <c r="AC18" s="676"/>
      <c r="AD18" s="687" t="str">
        <f t="shared" si="4"/>
        <v>山並 正憲</v>
      </c>
      <c r="AE18" s="710" t="str">
        <f t="shared" si="5"/>
        <v>Yamanami Masanori</v>
      </c>
      <c r="AF18" s="58"/>
      <c r="AG18" s="55"/>
      <c r="AH18" s="55"/>
      <c r="AI18" s="55"/>
      <c r="AJ18" s="55"/>
    </row>
    <row r="19" spans="1:36" s="8" customFormat="1" ht="17.5" customHeight="1">
      <c r="A19" s="97">
        <v>17</v>
      </c>
      <c r="B19" s="98" t="s">
        <v>192</v>
      </c>
      <c r="C19" s="598">
        <v>2</v>
      </c>
      <c r="D19" s="599" t="str">
        <f t="shared" si="0"/>
        <v>Fujishiro Yasuhiro</v>
      </c>
      <c r="E19" s="664" t="s">
        <v>223</v>
      </c>
      <c r="F19" s="664" t="s">
        <v>3</v>
      </c>
      <c r="G19" s="544" t="s">
        <v>126</v>
      </c>
      <c r="H19" s="512" t="str">
        <f>VLOOKUP(D19,'2023年間集計'!$B$4:$D$77,3,FALSE)</f>
        <v>藤城 靖大</v>
      </c>
      <c r="I19" s="511" t="s">
        <v>60</v>
      </c>
      <c r="J19" s="516">
        <v>14</v>
      </c>
      <c r="K19" s="521">
        <v>10</v>
      </c>
      <c r="L19" s="516">
        <v>45</v>
      </c>
      <c r="M19" s="521">
        <v>49</v>
      </c>
      <c r="N19" s="101">
        <f t="shared" si="1"/>
        <v>94</v>
      </c>
      <c r="O19" s="101">
        <f t="shared" si="2"/>
        <v>80</v>
      </c>
      <c r="P19" s="105"/>
      <c r="Q19" s="101"/>
      <c r="R19" s="101"/>
      <c r="S19" s="101"/>
      <c r="T19" s="101"/>
      <c r="U19" s="97">
        <v>1</v>
      </c>
      <c r="V19" s="100">
        <f>VLOOKUP(H19,'2023年間集計'!$D$4:$P$63,12,FALSE)</f>
        <v>11</v>
      </c>
      <c r="W19" s="101">
        <f t="shared" si="11"/>
        <v>12</v>
      </c>
      <c r="X19" s="41"/>
      <c r="Z19" s="674" t="s">
        <v>271</v>
      </c>
      <c r="AA19" s="674"/>
      <c r="AB19" s="674"/>
      <c r="AC19" s="674"/>
      <c r="AD19" s="687" t="str">
        <f t="shared" si="4"/>
        <v>藤城 靖大</v>
      </c>
      <c r="AE19" s="710" t="str">
        <f t="shared" si="5"/>
        <v>Fujishiro Yasuhiro</v>
      </c>
      <c r="AF19" s="58"/>
      <c r="AG19" s="55"/>
      <c r="AH19" s="55"/>
      <c r="AI19" s="55"/>
      <c r="AJ19" s="55"/>
    </row>
    <row r="20" spans="1:36" s="8" customFormat="1" ht="17.5" customHeight="1">
      <c r="A20" s="97">
        <v>18</v>
      </c>
      <c r="B20" s="98" t="s">
        <v>192</v>
      </c>
      <c r="C20" s="598">
        <v>6</v>
      </c>
      <c r="D20" s="599" t="str">
        <f t="shared" si="0"/>
        <v>Kato Seiya</v>
      </c>
      <c r="E20" s="602" t="s">
        <v>49</v>
      </c>
      <c r="F20" s="602" t="s">
        <v>50</v>
      </c>
      <c r="G20" s="602" t="s">
        <v>333</v>
      </c>
      <c r="H20" s="512" t="str">
        <f>VLOOKUP(D20,'2023年間集計'!$B$4:$D$77,3,FALSE)</f>
        <v>加藤 清也</v>
      </c>
      <c r="I20" s="511" t="s">
        <v>60</v>
      </c>
      <c r="J20" s="535">
        <v>15</v>
      </c>
      <c r="K20" s="516">
        <v>1</v>
      </c>
      <c r="L20" s="535">
        <v>47</v>
      </c>
      <c r="M20" s="516">
        <v>48</v>
      </c>
      <c r="N20" s="101">
        <f t="shared" si="1"/>
        <v>95</v>
      </c>
      <c r="O20" s="101">
        <f t="shared" si="2"/>
        <v>80</v>
      </c>
      <c r="P20" s="102"/>
      <c r="Q20" s="101">
        <v>7</v>
      </c>
      <c r="R20" s="101"/>
      <c r="S20" s="101"/>
      <c r="T20" s="101"/>
      <c r="U20" s="97">
        <v>1</v>
      </c>
      <c r="V20" s="100">
        <f>VLOOKUP(H20,'2023年間集計'!$D$4:$P$63,12,FALSE)</f>
        <v>1</v>
      </c>
      <c r="W20" s="101">
        <f t="shared" si="11"/>
        <v>2</v>
      </c>
      <c r="X20" s="41"/>
      <c r="Z20" s="674" t="s">
        <v>88</v>
      </c>
      <c r="AA20" s="674"/>
      <c r="AB20" s="679"/>
      <c r="AC20" s="674"/>
      <c r="AD20" s="687" t="str">
        <f t="shared" si="4"/>
        <v>加藤 清也</v>
      </c>
      <c r="AE20" s="710" t="str">
        <f t="shared" si="5"/>
        <v>Kato Seiya</v>
      </c>
      <c r="AF20" s="58"/>
      <c r="AG20" s="55"/>
      <c r="AH20" s="55"/>
      <c r="AI20" s="55"/>
      <c r="AJ20" s="55"/>
    </row>
    <row r="21" spans="1:36" s="8" customFormat="1" ht="17.5" customHeight="1">
      <c r="A21" s="97">
        <v>19</v>
      </c>
      <c r="B21" s="98" t="s">
        <v>192</v>
      </c>
      <c r="C21" s="598">
        <v>3</v>
      </c>
      <c r="D21" s="599" t="str">
        <f t="shared" si="0"/>
        <v>Cho Danny</v>
      </c>
      <c r="E21" s="663" t="s">
        <v>448</v>
      </c>
      <c r="F21" s="663" t="s">
        <v>573</v>
      </c>
      <c r="G21" s="512" t="s">
        <v>339</v>
      </c>
      <c r="H21" s="512" t="str">
        <f>VLOOKUP(D21,'2023年間集計'!$B$4:$D$77,3,FALSE)</f>
        <v>チョー ダニー</v>
      </c>
      <c r="I21" s="521" t="s">
        <v>63</v>
      </c>
      <c r="J21" s="553">
        <v>9</v>
      </c>
      <c r="K21" s="521">
        <v>1</v>
      </c>
      <c r="L21" s="553">
        <v>47</v>
      </c>
      <c r="M21" s="521">
        <v>43</v>
      </c>
      <c r="N21" s="101">
        <f t="shared" si="1"/>
        <v>90</v>
      </c>
      <c r="O21" s="101">
        <f t="shared" si="2"/>
        <v>81</v>
      </c>
      <c r="P21" s="93"/>
      <c r="Q21" s="101"/>
      <c r="R21" s="101">
        <v>14</v>
      </c>
      <c r="S21" s="101" t="s">
        <v>674</v>
      </c>
      <c r="T21" s="101"/>
      <c r="U21" s="97">
        <v>1</v>
      </c>
      <c r="V21" s="100">
        <f>VLOOKUP(H21,'2023年間集計'!$D$4:$P$63,12,FALSE)</f>
        <v>1</v>
      </c>
      <c r="W21" s="101">
        <f t="shared" si="11"/>
        <v>2</v>
      </c>
      <c r="X21" s="41"/>
      <c r="Z21" s="674" t="s">
        <v>219</v>
      </c>
      <c r="AA21" s="674"/>
      <c r="AB21" s="674" t="s">
        <v>667</v>
      </c>
      <c r="AC21" s="674" t="s">
        <v>222</v>
      </c>
      <c r="AD21" s="687" t="str">
        <f t="shared" si="4"/>
        <v>チョー ダニー</v>
      </c>
      <c r="AE21" s="710" t="str">
        <f t="shared" si="5"/>
        <v>Cho Danny</v>
      </c>
      <c r="AF21" s="58"/>
      <c r="AG21" s="55"/>
      <c r="AH21" s="55"/>
      <c r="AI21" s="55"/>
      <c r="AJ21" s="55"/>
    </row>
    <row r="22" spans="1:36" s="8" customFormat="1" ht="17.5" customHeight="1">
      <c r="A22" s="97">
        <v>20</v>
      </c>
      <c r="B22" s="98" t="s">
        <v>192</v>
      </c>
      <c r="C22" s="598">
        <v>9</v>
      </c>
      <c r="D22" s="599" t="str">
        <f t="shared" si="0"/>
        <v>Maegawa Mike</v>
      </c>
      <c r="E22" s="512" t="s">
        <v>228</v>
      </c>
      <c r="F22" s="512" t="s">
        <v>23</v>
      </c>
      <c r="G22" s="570" t="s">
        <v>229</v>
      </c>
      <c r="H22" s="512" t="str">
        <f>VLOOKUP(D22,'2023年間集計'!$B$4:$D$77,3,FALSE)</f>
        <v>マイク 前川</v>
      </c>
      <c r="I22" s="521" t="s">
        <v>180</v>
      </c>
      <c r="J22" s="516">
        <v>36</v>
      </c>
      <c r="K22" s="600"/>
      <c r="L22" s="516">
        <v>57</v>
      </c>
      <c r="M22" s="600">
        <v>60</v>
      </c>
      <c r="N22" s="101">
        <f t="shared" si="1"/>
        <v>117</v>
      </c>
      <c r="O22" s="101">
        <f t="shared" si="2"/>
        <v>81</v>
      </c>
      <c r="P22" s="102"/>
      <c r="Q22" s="101"/>
      <c r="R22" s="101"/>
      <c r="S22" s="101"/>
      <c r="T22" s="101"/>
      <c r="U22" s="97">
        <v>1</v>
      </c>
      <c r="V22" s="100">
        <f>VLOOKUP(H22,'2023年間集計'!$D$4:$P$63,12,FALSE)</f>
        <v>0</v>
      </c>
      <c r="W22" s="101">
        <f t="shared" si="11"/>
        <v>1</v>
      </c>
      <c r="X22" s="41"/>
      <c r="Z22" s="674" t="s">
        <v>272</v>
      </c>
      <c r="AA22" s="674"/>
      <c r="AB22" s="674" t="s">
        <v>309</v>
      </c>
      <c r="AC22" s="674" t="s">
        <v>208</v>
      </c>
      <c r="AD22" s="687" t="str">
        <f t="shared" si="4"/>
        <v>マイク 前川</v>
      </c>
      <c r="AE22" s="710" t="str">
        <f t="shared" si="5"/>
        <v>Maegawa Mike</v>
      </c>
      <c r="AF22" s="58"/>
      <c r="AG22" s="55"/>
      <c r="AH22" s="55"/>
      <c r="AI22" s="55"/>
      <c r="AJ22" s="55"/>
    </row>
    <row r="23" spans="1:36" s="8" customFormat="1" ht="17.5" customHeight="1">
      <c r="A23" s="97">
        <v>21</v>
      </c>
      <c r="B23" s="98" t="s">
        <v>192</v>
      </c>
      <c r="C23" s="598">
        <v>6</v>
      </c>
      <c r="D23" s="599" t="str">
        <f t="shared" si="0"/>
        <v>Hori Masahiro</v>
      </c>
      <c r="E23" s="665" t="s">
        <v>154</v>
      </c>
      <c r="F23" s="665" t="s">
        <v>155</v>
      </c>
      <c r="G23" s="512" t="s">
        <v>365</v>
      </c>
      <c r="H23" s="512" t="str">
        <f>VLOOKUP(D23,'2023年間集計'!$B$4:$D$77,3,FALSE)</f>
        <v>堀 雅博</v>
      </c>
      <c r="I23" s="516" t="s">
        <v>180</v>
      </c>
      <c r="J23" s="511">
        <v>36</v>
      </c>
      <c r="K23" s="600">
        <v>1</v>
      </c>
      <c r="L23" s="511">
        <v>58</v>
      </c>
      <c r="M23" s="600">
        <v>59</v>
      </c>
      <c r="N23" s="101">
        <f t="shared" si="1"/>
        <v>117</v>
      </c>
      <c r="O23" s="101">
        <f t="shared" si="2"/>
        <v>81</v>
      </c>
      <c r="P23" s="102"/>
      <c r="Q23" s="101"/>
      <c r="R23" s="101"/>
      <c r="S23" s="101"/>
      <c r="T23" s="101"/>
      <c r="U23" s="97">
        <v>1</v>
      </c>
      <c r="V23" s="100">
        <f>VLOOKUP(H23,'2023年間集計'!$D$4:$P$63,12,FALSE)</f>
        <v>1</v>
      </c>
      <c r="W23" s="101">
        <f t="shared" si="11"/>
        <v>2</v>
      </c>
      <c r="X23" s="41"/>
      <c r="Z23" s="674" t="s">
        <v>273</v>
      </c>
      <c r="AA23" s="674"/>
      <c r="AB23" s="715"/>
      <c r="AC23" s="715"/>
      <c r="AD23" s="687" t="str">
        <f t="shared" si="4"/>
        <v>堀 雅博</v>
      </c>
      <c r="AE23" s="710" t="str">
        <f t="shared" si="5"/>
        <v>Hori Masahiro</v>
      </c>
      <c r="AF23" s="55"/>
      <c r="AG23" s="55"/>
      <c r="AH23" s="55"/>
      <c r="AI23" s="55"/>
      <c r="AJ23" s="55"/>
    </row>
    <row r="24" spans="1:36" s="8" customFormat="1" ht="17.5" customHeight="1">
      <c r="A24" s="97">
        <v>22</v>
      </c>
      <c r="B24" s="98" t="s">
        <v>192</v>
      </c>
      <c r="C24" s="598">
        <v>7</v>
      </c>
      <c r="D24" s="599" t="str">
        <f t="shared" si="0"/>
        <v>Oi Masaya</v>
      </c>
      <c r="E24" s="599" t="s">
        <v>39</v>
      </c>
      <c r="F24" s="599" t="s">
        <v>34</v>
      </c>
      <c r="G24" s="512" t="s">
        <v>363</v>
      </c>
      <c r="H24" s="512" t="str">
        <f>VLOOKUP(D24,'2023年間集計'!$B$4:$D$77,3,FALSE)</f>
        <v>大井 昌哉</v>
      </c>
      <c r="I24" s="535" t="s">
        <v>60</v>
      </c>
      <c r="J24" s="535">
        <v>11</v>
      </c>
      <c r="K24" s="511">
        <v>5</v>
      </c>
      <c r="L24" s="535">
        <v>46</v>
      </c>
      <c r="M24" s="511">
        <v>47</v>
      </c>
      <c r="N24" s="101">
        <f t="shared" si="1"/>
        <v>93</v>
      </c>
      <c r="O24" s="101">
        <f t="shared" si="2"/>
        <v>82</v>
      </c>
      <c r="P24" s="105"/>
      <c r="Q24" s="101">
        <v>6</v>
      </c>
      <c r="R24" s="101">
        <v>12</v>
      </c>
      <c r="S24" s="101"/>
      <c r="T24" s="101"/>
      <c r="U24" s="97">
        <v>1</v>
      </c>
      <c r="V24" s="100">
        <f>VLOOKUP(H24,'2023年間集計'!$D$4:$P$63,12,FALSE)</f>
        <v>5</v>
      </c>
      <c r="W24" s="101">
        <f t="shared" si="11"/>
        <v>6</v>
      </c>
      <c r="X24" s="41"/>
      <c r="Z24" s="674" t="s">
        <v>274</v>
      </c>
      <c r="AA24" s="674"/>
      <c r="AB24" s="674"/>
      <c r="AC24" s="674"/>
      <c r="AD24" s="687" t="str">
        <f t="shared" si="4"/>
        <v>大井 昌哉</v>
      </c>
      <c r="AE24" s="710" t="str">
        <f t="shared" si="5"/>
        <v>Oi Masaya</v>
      </c>
      <c r="AF24" s="58"/>
      <c r="AG24" s="55"/>
      <c r="AH24" s="55"/>
      <c r="AI24" s="55"/>
      <c r="AJ24" s="55"/>
    </row>
    <row r="25" spans="1:36" s="8" customFormat="1" ht="17.5" customHeight="1">
      <c r="A25" s="97">
        <v>23</v>
      </c>
      <c r="B25" s="98" t="s">
        <v>192</v>
      </c>
      <c r="C25" s="598">
        <v>1</v>
      </c>
      <c r="D25" s="599" t="str">
        <f t="shared" si="0"/>
        <v>Yoshioka Hiroko</v>
      </c>
      <c r="E25" s="520" t="s">
        <v>114</v>
      </c>
      <c r="F25" s="520" t="s">
        <v>113</v>
      </c>
      <c r="G25" s="520" t="s">
        <v>339</v>
      </c>
      <c r="H25" s="512" t="str">
        <f>VLOOKUP(D25,'2023年間集計'!$B$4:$D$77,3,FALSE)</f>
        <v>吉岡 裕子 Ahn</v>
      </c>
      <c r="I25" s="521" t="s">
        <v>63</v>
      </c>
      <c r="J25" s="516">
        <v>36</v>
      </c>
      <c r="K25" s="521">
        <v>1</v>
      </c>
      <c r="L25" s="516">
        <v>63</v>
      </c>
      <c r="M25" s="521">
        <v>57</v>
      </c>
      <c r="N25" s="101">
        <f t="shared" si="1"/>
        <v>120</v>
      </c>
      <c r="O25" s="101">
        <f t="shared" si="2"/>
        <v>84</v>
      </c>
      <c r="P25" s="102"/>
      <c r="Q25" s="101"/>
      <c r="R25" s="101"/>
      <c r="S25" s="101"/>
      <c r="T25" s="101"/>
      <c r="U25" s="97">
        <v>1</v>
      </c>
      <c r="V25" s="100">
        <f>VLOOKUP(H25,'2023年間集計'!$D$4:$P$63,12,FALSE)</f>
        <v>1</v>
      </c>
      <c r="W25" s="101">
        <f t="shared" si="11"/>
        <v>2</v>
      </c>
      <c r="X25" s="41"/>
      <c r="Z25" s="674" t="s">
        <v>275</v>
      </c>
      <c r="AA25" s="674"/>
      <c r="AB25" s="674"/>
      <c r="AC25" s="674"/>
      <c r="AD25" s="687" t="str">
        <f t="shared" si="4"/>
        <v>吉岡 裕子 Ahn</v>
      </c>
      <c r="AE25" s="710" t="str">
        <f t="shared" si="5"/>
        <v>Yoshioka Hiroko</v>
      </c>
      <c r="AF25" s="59"/>
      <c r="AG25" s="55"/>
      <c r="AH25" s="55"/>
      <c r="AI25" s="55"/>
      <c r="AJ25" s="55"/>
    </row>
    <row r="26" spans="1:36" s="8" customFormat="1" ht="17.5" customHeight="1">
      <c r="A26" s="97">
        <v>24</v>
      </c>
      <c r="B26" s="98" t="s">
        <v>192</v>
      </c>
      <c r="C26" s="598">
        <v>9</v>
      </c>
      <c r="D26" s="599" t="str">
        <f t="shared" si="0"/>
        <v>Sugawa Masako</v>
      </c>
      <c r="E26" s="663" t="s">
        <v>25</v>
      </c>
      <c r="F26" s="663" t="s">
        <v>26</v>
      </c>
      <c r="G26" s="512" t="s">
        <v>207</v>
      </c>
      <c r="H26" s="512" t="str">
        <f>VLOOKUP(D26,'2023年間集計'!$B$4:$D$77,3,FALSE)</f>
        <v>須川 雅子</v>
      </c>
      <c r="I26" s="521" t="s">
        <v>63</v>
      </c>
      <c r="J26" s="511">
        <v>36</v>
      </c>
      <c r="K26" s="516">
        <v>1</v>
      </c>
      <c r="L26" s="511">
        <v>61</v>
      </c>
      <c r="M26" s="516">
        <v>62</v>
      </c>
      <c r="N26" s="101">
        <f t="shared" si="1"/>
        <v>123</v>
      </c>
      <c r="O26" s="101">
        <f t="shared" si="2"/>
        <v>87</v>
      </c>
      <c r="P26" s="102"/>
      <c r="Q26" s="101"/>
      <c r="R26" s="101"/>
      <c r="S26" s="101"/>
      <c r="T26" s="101"/>
      <c r="U26" s="97">
        <v>1</v>
      </c>
      <c r="V26" s="100">
        <f>VLOOKUP(H26,'2023年間集計'!$D$4:$P$63,12,FALSE)</f>
        <v>1</v>
      </c>
      <c r="W26" s="101">
        <f t="shared" si="11"/>
        <v>2</v>
      </c>
      <c r="X26" s="41"/>
      <c r="Z26" s="674" t="s">
        <v>276</v>
      </c>
      <c r="AA26" s="674"/>
      <c r="AB26" s="679"/>
      <c r="AC26" s="679"/>
      <c r="AD26" s="687" t="str">
        <f t="shared" si="4"/>
        <v>須川 雅子</v>
      </c>
      <c r="AE26" s="710" t="str">
        <f t="shared" si="5"/>
        <v>Sugawa Masako</v>
      </c>
      <c r="AF26" s="58"/>
      <c r="AG26" s="55"/>
      <c r="AH26" s="55"/>
      <c r="AI26" s="55"/>
      <c r="AJ26" s="55"/>
    </row>
    <row r="27" spans="1:36" s="8" customFormat="1" ht="17.5" customHeight="1">
      <c r="A27" s="97">
        <v>25</v>
      </c>
      <c r="B27" s="98" t="s">
        <v>192</v>
      </c>
      <c r="C27" s="598">
        <v>10</v>
      </c>
      <c r="D27" s="599" t="str">
        <f t="shared" si="0"/>
        <v>Inoue Kenta</v>
      </c>
      <c r="E27" s="512" t="s">
        <v>173</v>
      </c>
      <c r="F27" s="512" t="s">
        <v>174</v>
      </c>
      <c r="G27" s="570" t="s">
        <v>494</v>
      </c>
      <c r="H27" s="512" t="str">
        <f>VLOOKUP(D27,'2023年間集計'!$B$4:$D$77,3,FALSE)</f>
        <v>井上 兼太</v>
      </c>
      <c r="I27" s="511" t="s">
        <v>60</v>
      </c>
      <c r="J27" s="516">
        <v>36</v>
      </c>
      <c r="K27" s="521"/>
      <c r="L27" s="516">
        <v>60</v>
      </c>
      <c r="M27" s="521">
        <v>63</v>
      </c>
      <c r="N27" s="101">
        <f t="shared" si="1"/>
        <v>123</v>
      </c>
      <c r="O27" s="101">
        <f t="shared" si="2"/>
        <v>87</v>
      </c>
      <c r="P27" s="105"/>
      <c r="Q27" s="101"/>
      <c r="R27" s="101"/>
      <c r="S27" s="101"/>
      <c r="T27" s="101"/>
      <c r="U27" s="97">
        <v>1</v>
      </c>
      <c r="V27" s="100">
        <f>VLOOKUP(H27,'2023年間集計'!$D$4:$P$63,12,FALSE)</f>
        <v>0</v>
      </c>
      <c r="W27" s="101">
        <f t="shared" si="11"/>
        <v>1</v>
      </c>
      <c r="X27" s="41"/>
      <c r="Z27" s="674" t="s">
        <v>277</v>
      </c>
      <c r="AA27" s="674"/>
      <c r="AB27" s="674" t="s">
        <v>309</v>
      </c>
      <c r="AC27" s="674" t="s">
        <v>208</v>
      </c>
      <c r="AD27" s="687" t="str">
        <f t="shared" si="4"/>
        <v>井上 兼太</v>
      </c>
      <c r="AE27" s="710" t="str">
        <f t="shared" si="5"/>
        <v>Inoue Kenta</v>
      </c>
      <c r="AF27" s="55"/>
      <c r="AG27" s="55"/>
      <c r="AH27" s="55"/>
      <c r="AI27" s="55"/>
      <c r="AJ27" s="55"/>
    </row>
    <row r="28" spans="1:36" s="8" customFormat="1" ht="17.5" customHeight="1">
      <c r="A28" s="97">
        <v>26</v>
      </c>
      <c r="B28" s="98" t="s">
        <v>192</v>
      </c>
      <c r="C28" s="598">
        <v>6</v>
      </c>
      <c r="D28" s="599" t="str">
        <f t="shared" si="0"/>
        <v>Saito Ikuma</v>
      </c>
      <c r="E28" s="664" t="s">
        <v>240</v>
      </c>
      <c r="F28" s="664" t="s">
        <v>241</v>
      </c>
      <c r="G28" s="512" t="s">
        <v>126</v>
      </c>
      <c r="H28" s="512" t="str">
        <f>VLOOKUP(D28,'2023年間集計'!$B$4:$D$77,3,FALSE)</f>
        <v>齋藤 育真</v>
      </c>
      <c r="I28" s="511" t="s">
        <v>60</v>
      </c>
      <c r="J28" s="511">
        <v>31</v>
      </c>
      <c r="K28" s="600">
        <v>6</v>
      </c>
      <c r="L28" s="511">
        <v>58</v>
      </c>
      <c r="M28" s="600">
        <v>61</v>
      </c>
      <c r="N28" s="101">
        <f t="shared" si="1"/>
        <v>119</v>
      </c>
      <c r="O28" s="101">
        <f t="shared" si="2"/>
        <v>88</v>
      </c>
      <c r="P28" s="102"/>
      <c r="Q28" s="101"/>
      <c r="R28" s="103"/>
      <c r="S28" s="101"/>
      <c r="T28" s="101"/>
      <c r="U28" s="97">
        <v>1</v>
      </c>
      <c r="V28" s="100">
        <f>VLOOKUP(H28,'2023年間集計'!$D$4:$P$63,12,FALSE)</f>
        <v>6</v>
      </c>
      <c r="W28" s="101">
        <f t="shared" si="11"/>
        <v>7</v>
      </c>
      <c r="X28" s="41"/>
      <c r="Z28" s="674" t="s">
        <v>278</v>
      </c>
      <c r="AA28" s="674"/>
      <c r="AB28" s="674"/>
      <c r="AC28" s="674"/>
      <c r="AD28" s="687" t="str">
        <f t="shared" si="4"/>
        <v>齋藤 育真</v>
      </c>
      <c r="AE28" s="710" t="str">
        <f t="shared" si="5"/>
        <v>Saito Ikuma</v>
      </c>
      <c r="AF28" s="55"/>
      <c r="AG28" s="55"/>
      <c r="AH28" s="55"/>
      <c r="AI28" s="55"/>
      <c r="AJ28" s="55"/>
    </row>
    <row r="29" spans="1:36" s="8" customFormat="1" ht="17.5" customHeight="1">
      <c r="A29" s="97">
        <v>27</v>
      </c>
      <c r="B29" s="98" t="s">
        <v>192</v>
      </c>
      <c r="C29" s="598">
        <v>7</v>
      </c>
      <c r="D29" s="599" t="str">
        <f t="shared" si="0"/>
        <v>Koyama Akio</v>
      </c>
      <c r="E29" s="599" t="s">
        <v>35</v>
      </c>
      <c r="F29" s="599" t="s">
        <v>36</v>
      </c>
      <c r="G29" s="512" t="s">
        <v>332</v>
      </c>
      <c r="H29" s="512" t="str">
        <f>VLOOKUP(D29,'2023年間集計'!$B$4:$D$77,3,FALSE)</f>
        <v>小山 明男</v>
      </c>
      <c r="I29" s="535" t="s">
        <v>60</v>
      </c>
      <c r="J29" s="553">
        <v>22</v>
      </c>
      <c r="K29" s="535">
        <v>1</v>
      </c>
      <c r="L29" s="553">
        <v>53</v>
      </c>
      <c r="M29" s="535">
        <v>59</v>
      </c>
      <c r="N29" s="101">
        <f t="shared" si="1"/>
        <v>112</v>
      </c>
      <c r="O29" s="101">
        <f t="shared" si="2"/>
        <v>90</v>
      </c>
      <c r="P29" s="102"/>
      <c r="Q29" s="101"/>
      <c r="R29" s="101"/>
      <c r="S29" s="101"/>
      <c r="T29" s="101"/>
      <c r="U29" s="97">
        <v>1</v>
      </c>
      <c r="V29" s="100">
        <f>VLOOKUP(H29,'2023年間集計'!$D$4:$P$63,12,FALSE)</f>
        <v>1</v>
      </c>
      <c r="W29" s="101">
        <f t="shared" si="11"/>
        <v>2</v>
      </c>
      <c r="X29" s="716">
        <f>J29+1</f>
        <v>23</v>
      </c>
      <c r="Z29" s="674" t="s">
        <v>279</v>
      </c>
      <c r="AA29" s="674"/>
      <c r="AB29" s="680"/>
      <c r="AC29" s="681"/>
      <c r="AD29" s="687" t="str">
        <f t="shared" si="4"/>
        <v>小山 明男</v>
      </c>
      <c r="AE29" s="710" t="str">
        <f t="shared" si="5"/>
        <v>Koyama Akio</v>
      </c>
      <c r="AF29" s="55"/>
      <c r="AG29" s="55"/>
      <c r="AH29" s="55"/>
      <c r="AI29" s="56"/>
      <c r="AJ29" s="55"/>
    </row>
    <row r="30" spans="1:36" s="8" customFormat="1" ht="17.5" customHeight="1">
      <c r="A30" s="97">
        <v>28</v>
      </c>
      <c r="B30" s="98" t="s">
        <v>192</v>
      </c>
      <c r="C30" s="598">
        <v>3</v>
      </c>
      <c r="D30" s="599" t="str">
        <f t="shared" si="0"/>
        <v>Kokubo Takahiro</v>
      </c>
      <c r="E30" s="664" t="s">
        <v>181</v>
      </c>
      <c r="F30" s="664" t="s">
        <v>182</v>
      </c>
      <c r="G30" s="544" t="s">
        <v>339</v>
      </c>
      <c r="H30" s="512" t="str">
        <f>VLOOKUP(D30,'2023年間集計'!$B$4:$D$77,3,FALSE)</f>
        <v>小久保 隆啓</v>
      </c>
      <c r="I30" s="511" t="s">
        <v>60</v>
      </c>
      <c r="J30" s="521">
        <v>23</v>
      </c>
      <c r="K30" s="521">
        <v>15</v>
      </c>
      <c r="L30" s="521">
        <v>54</v>
      </c>
      <c r="M30" s="521">
        <v>60</v>
      </c>
      <c r="N30" s="101">
        <f t="shared" si="1"/>
        <v>114</v>
      </c>
      <c r="O30" s="101">
        <f t="shared" si="2"/>
        <v>91</v>
      </c>
      <c r="P30" s="102"/>
      <c r="Q30" s="101"/>
      <c r="R30" s="101"/>
      <c r="S30" s="101"/>
      <c r="T30" s="101"/>
      <c r="U30" s="97">
        <v>1</v>
      </c>
      <c r="V30" s="100">
        <f>VLOOKUP(H30,'2023年間集計'!$D$4:$P$63,12,FALSE)</f>
        <v>15</v>
      </c>
      <c r="W30" s="101">
        <f t="shared" si="11"/>
        <v>16</v>
      </c>
      <c r="X30" s="716">
        <f>J30+2</f>
        <v>25</v>
      </c>
      <c r="Z30" s="674" t="s">
        <v>280</v>
      </c>
      <c r="AA30" s="674"/>
      <c r="AB30" s="682"/>
      <c r="AC30" s="682"/>
      <c r="AD30" s="687" t="str">
        <f t="shared" si="4"/>
        <v>小久保 隆啓</v>
      </c>
      <c r="AE30" s="710" t="str">
        <f t="shared" si="5"/>
        <v>Kokubo Takahiro</v>
      </c>
      <c r="AF30" s="55"/>
      <c r="AG30" s="55"/>
      <c r="AH30" s="55"/>
      <c r="AI30" s="56"/>
      <c r="AJ30" s="56"/>
    </row>
    <row r="31" spans="1:36" s="8" customFormat="1" ht="17.5" customHeight="1">
      <c r="A31" s="97">
        <v>29</v>
      </c>
      <c r="B31" s="100" t="s">
        <v>685</v>
      </c>
      <c r="C31" s="696"/>
      <c r="D31" s="697"/>
      <c r="E31" s="698"/>
      <c r="F31" s="698"/>
      <c r="G31" s="699"/>
      <c r="H31" s="699"/>
      <c r="I31" s="700"/>
      <c r="J31" s="701"/>
      <c r="K31" s="702"/>
      <c r="L31" s="701"/>
      <c r="M31" s="702"/>
      <c r="N31" s="101"/>
      <c r="O31" s="101"/>
      <c r="P31" s="105"/>
      <c r="Q31" s="101"/>
      <c r="R31" s="101"/>
      <c r="S31" s="101"/>
      <c r="T31" s="101"/>
      <c r="U31" s="97"/>
      <c r="V31" s="100" t="e">
        <f>VLOOKUP(H31,'2023年間集計'!$D$4:$P$63,12,FALSE)</f>
        <v>#N/A</v>
      </c>
      <c r="W31" s="101" t="e">
        <f t="shared" si="11"/>
        <v>#N/A</v>
      </c>
      <c r="Z31" s="674" t="s">
        <v>106</v>
      </c>
      <c r="AA31" s="674"/>
      <c r="AB31" s="683"/>
      <c r="AC31" s="683"/>
      <c r="AD31" s="687"/>
      <c r="AE31" s="710"/>
      <c r="AG31" s="55"/>
      <c r="AH31" s="55"/>
      <c r="AI31" s="57"/>
      <c r="AJ31" s="57"/>
    </row>
    <row r="32" spans="1:36" ht="17.5" customHeight="1">
      <c r="A32" s="97">
        <v>30</v>
      </c>
      <c r="B32" s="100" t="s">
        <v>685</v>
      </c>
      <c r="C32" s="696"/>
      <c r="D32" s="697"/>
      <c r="E32" s="706"/>
      <c r="F32" s="706"/>
      <c r="G32" s="699"/>
      <c r="H32" s="699"/>
      <c r="I32" s="702"/>
      <c r="J32" s="723"/>
      <c r="K32" s="700"/>
      <c r="L32" s="707"/>
      <c r="M32" s="700"/>
      <c r="N32" s="101"/>
      <c r="O32" s="101"/>
      <c r="P32" s="102"/>
      <c r="Q32" s="101"/>
      <c r="R32" s="101"/>
      <c r="S32" s="101"/>
      <c r="T32" s="101"/>
      <c r="U32" s="97"/>
      <c r="V32" s="100" t="e">
        <f>VLOOKUP(H32,'2023年間集計'!$D$4:$P$63,12,FALSE)</f>
        <v>#N/A</v>
      </c>
      <c r="W32" s="101" t="e">
        <f t="shared" si="11"/>
        <v>#N/A</v>
      </c>
      <c r="Z32" s="674" t="s">
        <v>281</v>
      </c>
      <c r="AA32" s="677"/>
      <c r="AB32" s="684"/>
      <c r="AC32" s="674"/>
      <c r="AD32" s="687"/>
      <c r="AE32" s="710"/>
      <c r="AF32" s="55"/>
      <c r="AG32" s="55"/>
      <c r="AH32" s="55"/>
    </row>
    <row r="33" spans="1:36" ht="17.5" customHeight="1">
      <c r="A33" s="97">
        <v>31</v>
      </c>
      <c r="B33" s="100" t="s">
        <v>685</v>
      </c>
      <c r="C33" s="598">
        <v>3</v>
      </c>
      <c r="D33" s="599" t="str">
        <f t="shared" ref="D33:D35" si="12">E33&amp;" "&amp;F33</f>
        <v>Sakai Tatsuya</v>
      </c>
      <c r="E33" s="664" t="s">
        <v>351</v>
      </c>
      <c r="F33" s="664" t="s">
        <v>352</v>
      </c>
      <c r="G33" s="544" t="s">
        <v>350</v>
      </c>
      <c r="H33" s="512" t="str">
        <f>VLOOKUP(D33,'2023年間集計'!$B$4:$D$77,3,FALSE)</f>
        <v>坂井 達弥</v>
      </c>
      <c r="I33" s="511" t="s">
        <v>60</v>
      </c>
      <c r="J33" s="724" t="s">
        <v>179</v>
      </c>
      <c r="K33" s="521">
        <v>1</v>
      </c>
      <c r="L33" s="101">
        <v>61</v>
      </c>
      <c r="M33" s="101">
        <v>62</v>
      </c>
      <c r="N33" s="101">
        <f t="shared" si="1"/>
        <v>123</v>
      </c>
      <c r="O33" s="120"/>
      <c r="P33" s="106"/>
      <c r="Q33" s="101"/>
      <c r="R33" s="101"/>
      <c r="S33" s="101"/>
      <c r="T33" s="101"/>
      <c r="U33" s="97">
        <v>1</v>
      </c>
      <c r="V33" s="100">
        <f>VLOOKUP(H33,'2023年間集計'!$D$4:$P$63,12,FALSE)</f>
        <v>1</v>
      </c>
      <c r="W33" s="101">
        <f t="shared" si="11"/>
        <v>2</v>
      </c>
      <c r="X33" s="41"/>
      <c r="Z33" s="674" t="s">
        <v>282</v>
      </c>
      <c r="AA33" s="677"/>
      <c r="AB33" s="685"/>
      <c r="AC33" s="258"/>
      <c r="AD33" s="687"/>
      <c r="AE33" s="711"/>
      <c r="AF33" s="55"/>
      <c r="AG33" s="55"/>
      <c r="AH33" s="55"/>
    </row>
    <row r="34" spans="1:36" ht="17.5" customHeight="1">
      <c r="A34" s="97">
        <v>32</v>
      </c>
      <c r="B34" s="100" t="s">
        <v>686</v>
      </c>
      <c r="C34" s="598">
        <v>4</v>
      </c>
      <c r="D34" s="599" t="str">
        <f t="shared" si="12"/>
        <v>Tanaka Michio</v>
      </c>
      <c r="E34" s="520" t="s">
        <v>156</v>
      </c>
      <c r="F34" s="520" t="s">
        <v>336</v>
      </c>
      <c r="G34" s="512" t="s">
        <v>337</v>
      </c>
      <c r="H34" s="512" t="str">
        <f>VLOOKUP(D34,'2023年間集計'!$B$4:$D$77,3,FALSE)</f>
        <v>田中 道夫</v>
      </c>
      <c r="I34" s="516" t="s">
        <v>60</v>
      </c>
      <c r="J34" s="725" t="s">
        <v>179</v>
      </c>
      <c r="K34" s="521">
        <v>1</v>
      </c>
      <c r="L34" s="101">
        <v>49</v>
      </c>
      <c r="M34" s="101">
        <v>55</v>
      </c>
      <c r="N34" s="101">
        <f t="shared" si="1"/>
        <v>104</v>
      </c>
      <c r="O34" s="120"/>
      <c r="P34" s="102"/>
      <c r="Q34" s="101"/>
      <c r="R34" s="101"/>
      <c r="S34" s="101"/>
      <c r="T34" s="101"/>
      <c r="U34" s="97">
        <v>1</v>
      </c>
      <c r="V34" s="100">
        <f>VLOOKUP(H34,'2023年間集計'!$D$4:$P$63,12,FALSE)</f>
        <v>1</v>
      </c>
      <c r="W34" s="101">
        <f t="shared" si="11"/>
        <v>2</v>
      </c>
      <c r="X34" s="41"/>
      <c r="Z34" s="674" t="s">
        <v>283</v>
      </c>
      <c r="AA34" s="677"/>
      <c r="AB34" s="258"/>
      <c r="AC34" s="258"/>
      <c r="AD34" s="687"/>
      <c r="AE34" s="711"/>
      <c r="AF34" s="55"/>
      <c r="AG34" s="55"/>
      <c r="AH34" s="55"/>
    </row>
    <row r="35" spans="1:36" ht="17.5" customHeight="1">
      <c r="A35" s="97">
        <v>33</v>
      </c>
      <c r="B35" s="100" t="s">
        <v>686</v>
      </c>
      <c r="C35" s="598">
        <v>5</v>
      </c>
      <c r="D35" s="599" t="str">
        <f t="shared" si="12"/>
        <v>Ichisugi Morihiro</v>
      </c>
      <c r="E35" s="512" t="s">
        <v>559</v>
      </c>
      <c r="F35" s="512" t="s">
        <v>560</v>
      </c>
      <c r="G35" s="570" t="s">
        <v>561</v>
      </c>
      <c r="H35" s="512" t="str">
        <f>VLOOKUP(D35,'2023年間集計'!$B$4:$D$77,3,FALSE)</f>
        <v>一杉 守宏</v>
      </c>
      <c r="I35" s="511" t="s">
        <v>60</v>
      </c>
      <c r="J35" s="724" t="s">
        <v>179</v>
      </c>
      <c r="K35" s="516"/>
      <c r="L35" s="101">
        <v>45</v>
      </c>
      <c r="M35" s="101">
        <v>50</v>
      </c>
      <c r="N35" s="101">
        <f t="shared" si="1"/>
        <v>95</v>
      </c>
      <c r="O35" s="120"/>
      <c r="P35" s="105"/>
      <c r="Q35" s="100"/>
      <c r="R35" s="101"/>
      <c r="S35" s="101"/>
      <c r="T35" s="101"/>
      <c r="U35" s="97">
        <v>1</v>
      </c>
      <c r="V35" s="100">
        <f>VLOOKUP(H35,'2023年間集計'!$D$4:$P$63,12,FALSE)</f>
        <v>0</v>
      </c>
      <c r="W35" s="101">
        <f t="shared" si="11"/>
        <v>1</v>
      </c>
      <c r="X35" s="41"/>
      <c r="Z35" s="674" t="s">
        <v>90</v>
      </c>
      <c r="AA35" s="677"/>
      <c r="AB35" s="674"/>
      <c r="AC35" s="674"/>
      <c r="AD35" s="249"/>
      <c r="AE35" s="57"/>
    </row>
    <row r="36" spans="1:36" ht="17.5" customHeight="1">
      <c r="A36" s="97">
        <v>34</v>
      </c>
      <c r="B36" s="100" t="s">
        <v>686</v>
      </c>
      <c r="C36" s="696"/>
      <c r="D36" s="697"/>
      <c r="E36" s="704"/>
      <c r="F36" s="704"/>
      <c r="G36" s="705"/>
      <c r="H36" s="699"/>
      <c r="I36" s="700"/>
      <c r="J36" s="722"/>
      <c r="K36" s="700"/>
      <c r="L36" s="695"/>
      <c r="M36" s="695"/>
      <c r="N36" s="101"/>
      <c r="O36" s="101"/>
      <c r="P36" s="105"/>
      <c r="Q36" s="101"/>
      <c r="R36" s="101"/>
      <c r="S36" s="101"/>
      <c r="T36" s="101"/>
      <c r="U36" s="97"/>
      <c r="V36" s="100" t="e">
        <f>VLOOKUP(H36,'2023年間集計'!$D$4:$P$63,12,FALSE)</f>
        <v>#N/A</v>
      </c>
      <c r="W36" s="101" t="e">
        <f t="shared" si="11"/>
        <v>#N/A</v>
      </c>
      <c r="X36" s="41"/>
      <c r="Z36" s="674" t="s">
        <v>284</v>
      </c>
      <c r="AA36" s="677"/>
      <c r="AB36" s="258"/>
      <c r="AC36" s="258"/>
      <c r="AD36" s="249"/>
      <c r="AE36" s="57"/>
    </row>
    <row r="37" spans="1:36" ht="17.5" customHeight="1">
      <c r="A37" s="97">
        <v>35</v>
      </c>
      <c r="B37" s="100" t="s">
        <v>685</v>
      </c>
      <c r="C37" s="101"/>
      <c r="D37" s="159"/>
      <c r="E37" s="667"/>
      <c r="F37" s="667"/>
      <c r="G37" s="159"/>
      <c r="H37" s="138"/>
      <c r="I37" s="101"/>
      <c r="J37" s="100"/>
      <c r="K37" s="606"/>
      <c r="L37" s="101"/>
      <c r="M37" s="101"/>
      <c r="N37" s="101"/>
      <c r="O37" s="101"/>
      <c r="P37" s="93"/>
      <c r="Q37" s="101"/>
      <c r="R37" s="101"/>
      <c r="S37" s="101"/>
      <c r="T37" s="101"/>
      <c r="U37" s="97"/>
      <c r="V37" s="100" t="e">
        <f>VLOOKUP(H37,'2023年間集計'!$D$4:$P$63,12,FALSE)</f>
        <v>#N/A</v>
      </c>
      <c r="W37" s="101" t="e">
        <f t="shared" si="11"/>
        <v>#N/A</v>
      </c>
      <c r="X37" s="41"/>
      <c r="Z37" s="674" t="s">
        <v>91</v>
      </c>
      <c r="AA37" s="677"/>
      <c r="AB37" s="258"/>
      <c r="AC37" s="258"/>
      <c r="AD37" s="249"/>
      <c r="AE37" s="57"/>
    </row>
    <row r="38" spans="1:36" ht="17.5" customHeight="1">
      <c r="A38" s="97">
        <v>36</v>
      </c>
      <c r="B38" s="100" t="s">
        <v>686</v>
      </c>
      <c r="C38" s="155"/>
      <c r="D38" s="157"/>
      <c r="E38" s="668"/>
      <c r="F38" s="668"/>
      <c r="G38" s="157"/>
      <c r="H38" s="161"/>
      <c r="I38" s="100"/>
      <c r="J38" s="154"/>
      <c r="K38" s="607"/>
      <c r="L38" s="101"/>
      <c r="M38" s="101"/>
      <c r="N38" s="101"/>
      <c r="O38" s="101"/>
      <c r="P38" s="93"/>
      <c r="Q38" s="101"/>
      <c r="R38" s="101"/>
      <c r="S38" s="101"/>
      <c r="T38" s="108"/>
      <c r="U38" s="97"/>
      <c r="V38" s="100" t="e">
        <f>VLOOKUP(H38,'2023年間集計'!$D$4:$P$63,12,FALSE)</f>
        <v>#N/A</v>
      </c>
      <c r="W38" s="101" t="e">
        <f t="shared" si="11"/>
        <v>#N/A</v>
      </c>
      <c r="X38" s="41"/>
      <c r="Z38" s="674" t="s">
        <v>285</v>
      </c>
      <c r="AA38" s="677"/>
      <c r="AB38" s="258"/>
      <c r="AC38" s="258"/>
      <c r="AD38" s="249"/>
      <c r="AE38" s="57"/>
    </row>
    <row r="39" spans="1:36" ht="17.5" customHeight="1">
      <c r="A39" s="97">
        <v>37</v>
      </c>
      <c r="B39" s="98" t="s">
        <v>193</v>
      </c>
      <c r="C39" s="155"/>
      <c r="D39" s="88"/>
      <c r="E39" s="666"/>
      <c r="F39" s="666"/>
      <c r="G39" s="143"/>
      <c r="H39" s="138"/>
      <c r="I39" s="100"/>
      <c r="J39" s="154"/>
      <c r="K39" s="607"/>
      <c r="L39" s="101"/>
      <c r="M39" s="101"/>
      <c r="N39" s="101"/>
      <c r="O39" s="101"/>
      <c r="P39" s="102"/>
      <c r="Q39" s="101"/>
      <c r="R39" s="101"/>
      <c r="S39" s="101"/>
      <c r="T39" s="101"/>
      <c r="U39" s="97"/>
      <c r="V39" s="100" t="e">
        <f>VLOOKUP(H39,'2023年間集計'!$D$4:$P$63,12,FALSE)</f>
        <v>#N/A</v>
      </c>
      <c r="W39" s="101" t="e">
        <f t="shared" si="11"/>
        <v>#N/A</v>
      </c>
      <c r="X39" s="41"/>
      <c r="Z39" s="674" t="s">
        <v>286</v>
      </c>
      <c r="AA39" s="677"/>
      <c r="AB39" s="258"/>
      <c r="AC39" s="258"/>
      <c r="AD39" s="249"/>
      <c r="AE39" s="57"/>
    </row>
    <row r="40" spans="1:36" ht="17.5" customHeight="1">
      <c r="A40" s="97">
        <v>38</v>
      </c>
      <c r="B40" s="98" t="s">
        <v>193</v>
      </c>
      <c r="C40" s="155"/>
      <c r="D40" s="87"/>
      <c r="E40" s="669"/>
      <c r="F40" s="669"/>
      <c r="G40" s="87"/>
      <c r="H40" s="87"/>
      <c r="I40" s="100"/>
      <c r="J40" s="100"/>
      <c r="K40" s="606"/>
      <c r="L40" s="101"/>
      <c r="M40" s="101"/>
      <c r="N40" s="101"/>
      <c r="O40" s="101"/>
      <c r="P40" s="102"/>
      <c r="Q40" s="101"/>
      <c r="R40" s="101"/>
      <c r="S40" s="101"/>
      <c r="T40" s="101"/>
      <c r="U40" s="97"/>
      <c r="V40" s="100" t="e">
        <f>VLOOKUP(H40,'2023年間集計'!$D$4:$P$63,12,FALSE)</f>
        <v>#N/A</v>
      </c>
      <c r="W40" s="101" t="e">
        <f t="shared" si="11"/>
        <v>#N/A</v>
      </c>
      <c r="X40" s="41"/>
      <c r="Z40" s="674" t="s">
        <v>287</v>
      </c>
      <c r="AA40" s="677"/>
      <c r="AB40" s="258"/>
      <c r="AC40" s="258"/>
      <c r="AD40" s="249"/>
      <c r="AE40" s="57"/>
    </row>
    <row r="41" spans="1:36" ht="17.5" customHeight="1">
      <c r="A41" s="97">
        <v>39</v>
      </c>
      <c r="B41" s="98" t="s">
        <v>193</v>
      </c>
      <c r="C41" s="155"/>
      <c r="D41" s="153"/>
      <c r="E41" s="662"/>
      <c r="F41" s="662"/>
      <c r="G41" s="156"/>
      <c r="H41" s="156"/>
      <c r="I41" s="100"/>
      <c r="J41" s="154"/>
      <c r="K41" s="607"/>
      <c r="L41" s="101"/>
      <c r="M41" s="101"/>
      <c r="N41" s="101"/>
      <c r="O41" s="101"/>
      <c r="P41" s="102"/>
      <c r="Q41" s="101"/>
      <c r="R41" s="101"/>
      <c r="S41" s="101"/>
      <c r="T41" s="101"/>
      <c r="U41" s="97"/>
      <c r="V41" s="100" t="e">
        <f>VLOOKUP(H41,'2023年間集計'!$D$4:$P$63,12,FALSE)</f>
        <v>#N/A</v>
      </c>
      <c r="W41" s="101" t="e">
        <f t="shared" si="11"/>
        <v>#N/A</v>
      </c>
      <c r="X41" s="41"/>
      <c r="Z41" s="674" t="s">
        <v>92</v>
      </c>
      <c r="AA41" s="677"/>
      <c r="AB41" s="674"/>
      <c r="AC41" s="674"/>
      <c r="AD41" s="249"/>
      <c r="AE41" s="57"/>
    </row>
    <row r="42" spans="1:36" s="8" customFormat="1" ht="17.5" customHeight="1">
      <c r="A42" s="41"/>
      <c r="B42" s="74"/>
      <c r="C42" s="75"/>
      <c r="D42" s="33"/>
      <c r="E42" s="33"/>
      <c r="F42" s="33"/>
      <c r="G42" s="33"/>
      <c r="H42" s="33"/>
      <c r="I42" s="22"/>
      <c r="J42" s="22"/>
      <c r="K42" s="22"/>
      <c r="L42" s="41"/>
      <c r="M42" s="41"/>
      <c r="N42" s="41"/>
      <c r="O42" s="41"/>
      <c r="P42" s="16"/>
      <c r="Q42" s="41"/>
      <c r="R42" s="41"/>
      <c r="S42" s="41"/>
      <c r="T42" s="41"/>
      <c r="U42" s="75"/>
      <c r="V42" s="719"/>
      <c r="W42" s="41"/>
      <c r="X42" s="41"/>
      <c r="Z42" s="674" t="s">
        <v>93</v>
      </c>
      <c r="AA42" s="677"/>
      <c r="AB42" s="258"/>
      <c r="AC42" s="258"/>
      <c r="AD42" s="249"/>
      <c r="AE42" s="57"/>
      <c r="AF42" s="10"/>
      <c r="AG42" s="10"/>
      <c r="AH42" s="10"/>
      <c r="AI42" s="10"/>
      <c r="AJ42" s="10"/>
    </row>
    <row r="43" spans="1:36" s="8" customFormat="1" ht="85.5" customHeight="1">
      <c r="A43" s="41"/>
      <c r="B43" s="74"/>
      <c r="C43" s="101" t="s">
        <v>194</v>
      </c>
      <c r="D43" s="90" t="s">
        <v>383</v>
      </c>
      <c r="E43" s="660" t="s">
        <v>660</v>
      </c>
      <c r="F43" s="660" t="s">
        <v>661</v>
      </c>
      <c r="G43" s="90" t="s">
        <v>17</v>
      </c>
      <c r="H43" s="472" t="s">
        <v>108</v>
      </c>
      <c r="I43" s="90" t="s">
        <v>68</v>
      </c>
      <c r="J43" s="90" t="s">
        <v>69</v>
      </c>
      <c r="K43" s="609"/>
      <c r="L43" s="90" t="s">
        <v>19</v>
      </c>
      <c r="M43" s="90" t="s">
        <v>20</v>
      </c>
      <c r="N43" s="90" t="s">
        <v>21</v>
      </c>
      <c r="O43" s="475" t="s">
        <v>22</v>
      </c>
      <c r="P43" s="476"/>
      <c r="Q43" s="477"/>
      <c r="R43" s="94" t="s">
        <v>189</v>
      </c>
      <c r="S43" s="94" t="s">
        <v>221</v>
      </c>
      <c r="T43" s="113" t="s">
        <v>185</v>
      </c>
      <c r="U43" s="41"/>
      <c r="V43" s="719"/>
      <c r="W43" s="41"/>
      <c r="X43" s="41"/>
      <c r="Z43" s="674"/>
      <c r="AA43" s="677"/>
      <c r="AB43" s="258"/>
      <c r="AC43" s="258"/>
      <c r="AD43" s="687"/>
      <c r="AE43" s="711"/>
      <c r="AF43" s="10"/>
      <c r="AG43" s="10"/>
      <c r="AH43" s="10"/>
      <c r="AI43" s="10"/>
      <c r="AJ43" s="10"/>
    </row>
    <row r="44" spans="1:36" ht="17.5" customHeight="1">
      <c r="A44" s="41"/>
      <c r="B44" s="74"/>
      <c r="C44" s="598">
        <v>2</v>
      </c>
      <c r="D44" s="599" t="str">
        <f t="shared" ref="D44:D49" si="13">E44&amp;" "&amp;F44</f>
        <v>Sato Yasuro</v>
      </c>
      <c r="E44" s="665" t="s">
        <v>142</v>
      </c>
      <c r="F44" s="665" t="s">
        <v>143</v>
      </c>
      <c r="G44" s="512" t="s">
        <v>353</v>
      </c>
      <c r="H44" s="512" t="str">
        <f>VLOOKUP(D44,'2023年間集計'!$B$4:$D$77,3,FALSE)</f>
        <v>佐藤 安郎</v>
      </c>
      <c r="I44" s="516" t="s">
        <v>60</v>
      </c>
      <c r="J44" s="516" t="s">
        <v>159</v>
      </c>
      <c r="K44" s="610"/>
      <c r="L44" s="101">
        <v>45</v>
      </c>
      <c r="M44" s="101">
        <v>38</v>
      </c>
      <c r="N44" s="101">
        <f>L44+M44</f>
        <v>83</v>
      </c>
      <c r="O44" s="478"/>
      <c r="P44" s="479"/>
      <c r="Q44" s="478"/>
      <c r="R44" s="101"/>
      <c r="S44" s="101"/>
      <c r="T44" s="103" t="s">
        <v>506</v>
      </c>
      <c r="U44" s="75"/>
      <c r="V44" s="22"/>
      <c r="W44" s="41"/>
      <c r="X44" s="41"/>
      <c r="Z44" s="674"/>
      <c r="AA44" s="677"/>
      <c r="AB44" s="258"/>
      <c r="AC44" s="258"/>
      <c r="AD44" s="687"/>
      <c r="AE44" s="711"/>
    </row>
    <row r="45" spans="1:36" s="8" customFormat="1" ht="17.5" customHeight="1">
      <c r="A45" s="41"/>
      <c r="B45" s="74"/>
      <c r="C45" s="598">
        <v>3</v>
      </c>
      <c r="D45" s="599" t="str">
        <f t="shared" si="13"/>
        <v>Maehata Harutoshi</v>
      </c>
      <c r="E45" s="672" t="s">
        <v>144</v>
      </c>
      <c r="F45" s="672" t="s">
        <v>124</v>
      </c>
      <c r="G45" s="512" t="s">
        <v>339</v>
      </c>
      <c r="H45" s="512" t="str">
        <f>VLOOKUP(D45,'2023年間集計'!$B$4:$D$77,3,FALSE)</f>
        <v>前畑 治敏</v>
      </c>
      <c r="I45" s="511" t="s">
        <v>60</v>
      </c>
      <c r="J45" s="516" t="s">
        <v>159</v>
      </c>
      <c r="K45" s="611"/>
      <c r="L45" s="101">
        <v>52</v>
      </c>
      <c r="M45" s="101">
        <v>49</v>
      </c>
      <c r="N45" s="101">
        <f t="shared" ref="N45:N51" si="14">L45+M45</f>
        <v>101</v>
      </c>
      <c r="O45" s="478"/>
      <c r="P45" s="479"/>
      <c r="Q45" s="478"/>
      <c r="R45" s="101"/>
      <c r="S45" s="101"/>
      <c r="T45" s="103"/>
      <c r="U45" s="75"/>
      <c r="V45" s="719"/>
      <c r="W45" s="41"/>
      <c r="X45" s="41"/>
      <c r="Z45" s="674"/>
      <c r="AA45" s="677"/>
      <c r="AB45" s="258"/>
      <c r="AC45" s="258"/>
      <c r="AD45" s="687"/>
      <c r="AE45" s="711"/>
      <c r="AF45" s="10"/>
      <c r="AG45" s="10"/>
      <c r="AH45" s="10"/>
      <c r="AI45" s="10"/>
      <c r="AJ45" s="10"/>
    </row>
    <row r="46" spans="1:36" s="8" customFormat="1" ht="17.5" customHeight="1">
      <c r="A46" s="41"/>
      <c r="B46" s="74"/>
      <c r="C46" s="598">
        <v>6</v>
      </c>
      <c r="D46" s="599" t="str">
        <f t="shared" si="13"/>
        <v>Nakamoto Daishiro</v>
      </c>
      <c r="E46" s="520" t="s">
        <v>551</v>
      </c>
      <c r="F46" s="520" t="s">
        <v>552</v>
      </c>
      <c r="G46" s="520" t="s">
        <v>339</v>
      </c>
      <c r="H46" s="512" t="str">
        <f>VLOOKUP(D46,'2023年間集計'!$B$4:$D$77,3,FALSE)</f>
        <v>中本 大志朗</v>
      </c>
      <c r="I46" s="511" t="s">
        <v>60</v>
      </c>
      <c r="J46" s="516" t="s">
        <v>159</v>
      </c>
      <c r="K46" s="612"/>
      <c r="L46" s="101">
        <v>55</v>
      </c>
      <c r="M46" s="101">
        <v>53</v>
      </c>
      <c r="N46" s="101">
        <f t="shared" si="14"/>
        <v>108</v>
      </c>
      <c r="O46" s="478"/>
      <c r="P46" s="480"/>
      <c r="Q46" s="478"/>
      <c r="R46" s="101"/>
      <c r="S46" s="101">
        <v>17</v>
      </c>
      <c r="T46" s="101"/>
      <c r="U46" s="182">
        <v>1</v>
      </c>
      <c r="V46" s="100"/>
      <c r="W46" s="176"/>
      <c r="X46" s="41"/>
      <c r="Z46" s="674" t="s">
        <v>107</v>
      </c>
      <c r="AA46" s="677">
        <v>20</v>
      </c>
      <c r="AB46" s="674"/>
      <c r="AC46" s="674"/>
      <c r="AD46" s="687" t="s">
        <v>509</v>
      </c>
      <c r="AE46" s="711" t="s">
        <v>384</v>
      </c>
      <c r="AF46" s="10"/>
      <c r="AG46" s="10"/>
      <c r="AH46" s="10"/>
      <c r="AI46" s="10"/>
      <c r="AJ46" s="10"/>
    </row>
    <row r="47" spans="1:36" s="8" customFormat="1" ht="17.5" customHeight="1">
      <c r="A47" s="41"/>
      <c r="B47" s="74"/>
      <c r="C47" s="598">
        <v>7</v>
      </c>
      <c r="D47" s="599" t="str">
        <f t="shared" si="13"/>
        <v>Umemoto Ryosuke</v>
      </c>
      <c r="E47" s="512" t="s">
        <v>556</v>
      </c>
      <c r="F47" s="512" t="s">
        <v>557</v>
      </c>
      <c r="G47" s="520" t="s">
        <v>339</v>
      </c>
      <c r="H47" s="512" t="str">
        <f>VLOOKUP(D47,'2023年間集計'!$B$4:$D$77,3,FALSE)</f>
        <v>梅本 良輔</v>
      </c>
      <c r="I47" s="511" t="s">
        <v>60</v>
      </c>
      <c r="J47" s="516" t="s">
        <v>159</v>
      </c>
      <c r="K47" s="613"/>
      <c r="L47" s="101">
        <v>55</v>
      </c>
      <c r="M47" s="101">
        <v>53</v>
      </c>
      <c r="N47" s="101">
        <f t="shared" si="14"/>
        <v>108</v>
      </c>
      <c r="O47" s="478"/>
      <c r="P47" s="481"/>
      <c r="Q47" s="478"/>
      <c r="R47" s="103"/>
      <c r="S47" s="101">
        <v>8</v>
      </c>
      <c r="T47" s="101"/>
      <c r="U47" s="182">
        <v>1</v>
      </c>
      <c r="V47" s="719"/>
      <c r="W47" s="41"/>
      <c r="X47" s="41"/>
      <c r="Z47" s="674" t="s">
        <v>100</v>
      </c>
      <c r="AA47" s="677">
        <v>20</v>
      </c>
      <c r="AB47" s="258"/>
      <c r="AC47" s="258"/>
      <c r="AD47" s="688" t="s">
        <v>110</v>
      </c>
      <c r="AE47" s="712" t="s">
        <v>419</v>
      </c>
      <c r="AF47" s="726">
        <v>41</v>
      </c>
      <c r="AG47" s="726">
        <v>39</v>
      </c>
      <c r="AH47" s="101">
        <f t="shared" ref="AH47" si="15">AF47+AG47</f>
        <v>80</v>
      </c>
      <c r="AI47" s="10"/>
      <c r="AJ47" s="10"/>
    </row>
    <row r="48" spans="1:36" s="8" customFormat="1" ht="17.5" customHeight="1">
      <c r="A48" s="41"/>
      <c r="B48" s="74"/>
      <c r="C48" s="598">
        <v>10</v>
      </c>
      <c r="D48" s="599" t="str">
        <f t="shared" si="13"/>
        <v>Tanaka Hugo</v>
      </c>
      <c r="E48" s="664" t="s">
        <v>156</v>
      </c>
      <c r="F48" s="664" t="s">
        <v>157</v>
      </c>
      <c r="G48" s="581" t="s">
        <v>339</v>
      </c>
      <c r="H48" s="512" t="str">
        <f>VLOOKUP(D48,'2023年間集計'!$B$4:$D$77,3,FALSE)</f>
        <v>田中 浩之</v>
      </c>
      <c r="I48" s="511" t="s">
        <v>60</v>
      </c>
      <c r="J48" s="516" t="s">
        <v>159</v>
      </c>
      <c r="K48" s="613"/>
      <c r="L48" s="101">
        <v>52</v>
      </c>
      <c r="M48" s="101">
        <v>49</v>
      </c>
      <c r="N48" s="101">
        <f t="shared" si="14"/>
        <v>101</v>
      </c>
      <c r="O48" s="478"/>
      <c r="P48" s="479"/>
      <c r="Q48" s="478"/>
      <c r="R48" s="101"/>
      <c r="S48" s="101"/>
      <c r="T48" s="101"/>
      <c r="U48" s="41"/>
      <c r="V48" s="22"/>
      <c r="W48" s="41"/>
      <c r="X48" s="41"/>
      <c r="Z48" s="674" t="s">
        <v>245</v>
      </c>
      <c r="AA48" s="674"/>
      <c r="AB48" s="674" t="s">
        <v>125</v>
      </c>
      <c r="AC48" s="674" t="s">
        <v>211</v>
      </c>
      <c r="AD48" s="708" t="s">
        <v>671</v>
      </c>
      <c r="AE48" s="713" t="s">
        <v>424</v>
      </c>
      <c r="AF48" s="101">
        <v>45</v>
      </c>
      <c r="AG48" s="101">
        <v>38</v>
      </c>
      <c r="AH48" s="101">
        <f>AF48+AG48</f>
        <v>83</v>
      </c>
      <c r="AI48" s="10"/>
      <c r="AJ48" s="10"/>
    </row>
    <row r="49" spans="1:36" s="8" customFormat="1" ht="17.5" customHeight="1">
      <c r="A49" s="41"/>
      <c r="B49" s="74"/>
      <c r="C49" s="598">
        <v>10</v>
      </c>
      <c r="D49" s="599" t="str">
        <f t="shared" si="13"/>
        <v>Endo Makoto</v>
      </c>
      <c r="E49" s="673" t="s">
        <v>289</v>
      </c>
      <c r="F49" s="673" t="s">
        <v>288</v>
      </c>
      <c r="G49" s="604" t="s">
        <v>583</v>
      </c>
      <c r="H49" s="512" t="str">
        <f>VLOOKUP(D49,'2023年間集計'!$B$4:$D$77,3,FALSE)</f>
        <v>遠藤 誠</v>
      </c>
      <c r="I49" s="521" t="s">
        <v>64</v>
      </c>
      <c r="J49" s="516" t="s">
        <v>159</v>
      </c>
      <c r="K49" s="611"/>
      <c r="L49" s="101">
        <v>49</v>
      </c>
      <c r="M49" s="101">
        <v>48</v>
      </c>
      <c r="N49" s="101">
        <f t="shared" si="14"/>
        <v>97</v>
      </c>
      <c r="O49" s="478"/>
      <c r="P49" s="479"/>
      <c r="Q49" s="478"/>
      <c r="R49" s="101"/>
      <c r="S49" s="101"/>
      <c r="T49" s="101"/>
      <c r="U49" s="41"/>
      <c r="V49" s="22"/>
      <c r="W49" s="41"/>
      <c r="X49" s="41"/>
      <c r="Z49" s="10"/>
      <c r="AA49" s="10"/>
      <c r="AB49" s="10"/>
      <c r="AC49" s="10"/>
      <c r="AD49" s="10"/>
      <c r="AE49" s="10"/>
      <c r="AF49" s="10"/>
      <c r="AG49" s="10"/>
      <c r="AH49" s="10"/>
      <c r="AI49" s="10"/>
      <c r="AJ49" s="10"/>
    </row>
    <row r="50" spans="1:36" s="8" customFormat="1" ht="17.5" customHeight="1">
      <c r="A50" s="41"/>
      <c r="B50" s="74"/>
      <c r="C50" s="598">
        <v>8</v>
      </c>
      <c r="D50" s="156" t="s">
        <v>670</v>
      </c>
      <c r="E50" s="670" t="s">
        <v>682</v>
      </c>
      <c r="F50" s="670" t="s">
        <v>683</v>
      </c>
      <c r="G50" s="581" t="s">
        <v>339</v>
      </c>
      <c r="H50" s="512" t="str">
        <f>VLOOKUP(D50,'2023年間集計'!$B$4:$D$77,3,FALSE)</f>
        <v>森岡 美穂</v>
      </c>
      <c r="I50" s="521" t="s">
        <v>63</v>
      </c>
      <c r="J50" s="516" t="s">
        <v>159</v>
      </c>
      <c r="K50" s="611"/>
      <c r="L50" s="101">
        <v>62</v>
      </c>
      <c r="M50" s="101">
        <v>57</v>
      </c>
      <c r="N50" s="101">
        <f t="shared" si="14"/>
        <v>119</v>
      </c>
      <c r="O50" s="478"/>
      <c r="P50" s="480"/>
      <c r="Q50" s="478"/>
      <c r="R50" s="101"/>
      <c r="S50" s="101"/>
      <c r="T50" s="101"/>
      <c r="U50" s="41"/>
      <c r="V50" s="719"/>
      <c r="W50" s="41"/>
      <c r="X50" s="41"/>
      <c r="Z50" s="678" t="s">
        <v>720</v>
      </c>
      <c r="AA50" s="676">
        <v>5</v>
      </c>
      <c r="AB50" s="676"/>
      <c r="AC50" s="678" t="s">
        <v>311</v>
      </c>
      <c r="AD50" s="249" t="s">
        <v>723</v>
      </c>
      <c r="AE50" s="711"/>
      <c r="AF50" s="10"/>
      <c r="AG50" s="10"/>
      <c r="AH50" s="10"/>
      <c r="AI50" s="10"/>
      <c r="AJ50" s="10"/>
    </row>
    <row r="51" spans="1:36" s="8" customFormat="1" ht="17.5" customHeight="1">
      <c r="A51" s="41"/>
      <c r="B51" s="74"/>
      <c r="C51" s="97"/>
      <c r="D51" s="157"/>
      <c r="E51" s="661"/>
      <c r="F51" s="661"/>
      <c r="G51" s="160"/>
      <c r="H51" s="148"/>
      <c r="I51" s="100"/>
      <c r="J51" s="158"/>
      <c r="K51" s="610"/>
      <c r="L51" s="101"/>
      <c r="M51" s="101"/>
      <c r="N51" s="101">
        <f t="shared" si="14"/>
        <v>0</v>
      </c>
      <c r="O51" s="478"/>
      <c r="P51" s="476"/>
      <c r="Q51" s="478"/>
      <c r="R51" s="101"/>
      <c r="S51" s="101"/>
      <c r="T51" s="101"/>
      <c r="U51" s="41"/>
      <c r="V51" s="22"/>
      <c r="W51" s="41"/>
      <c r="X51" s="41"/>
      <c r="Z51" s="678" t="s">
        <v>726</v>
      </c>
      <c r="AA51" s="686"/>
      <c r="AB51" s="678" t="s">
        <v>722</v>
      </c>
      <c r="AC51" s="678" t="s">
        <v>311</v>
      </c>
      <c r="AD51" s="689" t="s">
        <v>673</v>
      </c>
      <c r="AE51" s="714"/>
      <c r="AF51" s="10"/>
      <c r="AG51" s="10"/>
      <c r="AH51" s="10"/>
      <c r="AI51" s="10"/>
      <c r="AJ51" s="10"/>
    </row>
    <row r="52" spans="1:36" s="8" customFormat="1" ht="15.5">
      <c r="A52" s="41"/>
      <c r="B52" s="74"/>
      <c r="C52" s="41"/>
      <c r="D52" s="35"/>
      <c r="E52" s="35"/>
      <c r="F52" s="35"/>
      <c r="G52" s="35"/>
      <c r="H52" s="35"/>
      <c r="I52" s="41"/>
      <c r="J52" s="41"/>
      <c r="K52" s="41"/>
      <c r="L52" s="41"/>
      <c r="M52" s="41"/>
      <c r="N52" s="41"/>
      <c r="O52" s="41"/>
      <c r="P52" s="15"/>
      <c r="Q52" s="41"/>
      <c r="R52" s="41"/>
      <c r="S52" s="41"/>
      <c r="T52" s="41"/>
      <c r="U52" s="41"/>
      <c r="V52" s="719"/>
      <c r="W52" s="41"/>
      <c r="X52" s="41"/>
      <c r="Z52" s="10"/>
      <c r="AA52" s="10"/>
      <c r="AB52" s="10"/>
      <c r="AC52" s="10"/>
      <c r="AD52" s="690"/>
      <c r="AE52" s="690"/>
      <c r="AF52" s="10"/>
      <c r="AG52" s="10"/>
      <c r="AH52" s="10"/>
      <c r="AI52" s="10"/>
      <c r="AJ52" s="10"/>
    </row>
    <row r="53" spans="1:36" s="8" customFormat="1">
      <c r="B53" s="17"/>
      <c r="D53" s="10"/>
      <c r="E53" s="10"/>
      <c r="F53" s="10"/>
      <c r="G53" s="10"/>
      <c r="H53" s="10"/>
      <c r="P53" s="15"/>
      <c r="V53" s="717"/>
      <c r="Z53" s="10"/>
      <c r="AA53" s="10"/>
      <c r="AB53" s="10"/>
      <c r="AC53" s="10"/>
      <c r="AD53" s="10"/>
      <c r="AE53" s="10"/>
      <c r="AF53" s="10"/>
      <c r="AG53" s="10"/>
      <c r="AH53" s="10"/>
      <c r="AI53" s="10"/>
      <c r="AJ53" s="10"/>
    </row>
    <row r="54" spans="1:36" s="8" customFormat="1">
      <c r="B54" s="17"/>
      <c r="D54" s="10"/>
      <c r="E54" s="10"/>
      <c r="F54" s="10"/>
      <c r="G54" s="10"/>
      <c r="H54" s="10"/>
      <c r="P54" s="15"/>
      <c r="V54" s="717"/>
      <c r="Z54" s="10"/>
      <c r="AA54" s="10"/>
      <c r="AB54" s="10"/>
      <c r="AC54" s="10"/>
      <c r="AD54" s="10"/>
      <c r="AE54" s="10"/>
      <c r="AF54" s="10"/>
      <c r="AG54" s="10"/>
      <c r="AH54" s="10"/>
      <c r="AI54" s="10"/>
      <c r="AJ54" s="10"/>
    </row>
    <row r="55" spans="1:36" s="8" customFormat="1">
      <c r="B55" s="17"/>
      <c r="D55" s="10"/>
      <c r="E55" s="10"/>
      <c r="F55" s="10"/>
      <c r="G55" s="10"/>
      <c r="H55" s="10"/>
      <c r="P55" s="16"/>
      <c r="V55" s="717"/>
      <c r="Z55" s="10"/>
      <c r="AA55" s="10"/>
      <c r="AB55" s="10"/>
      <c r="AC55" s="10"/>
      <c r="AD55" s="10"/>
      <c r="AE55" s="10"/>
      <c r="AF55" s="10"/>
      <c r="AG55" s="10"/>
      <c r="AH55" s="10"/>
      <c r="AI55" s="10"/>
      <c r="AJ55" s="10"/>
    </row>
    <row r="56" spans="1:36" s="8" customFormat="1">
      <c r="B56" s="17"/>
      <c r="D56" s="10"/>
      <c r="E56" s="10"/>
      <c r="F56" s="10"/>
      <c r="G56" s="10"/>
      <c r="H56" s="10"/>
      <c r="V56" s="717"/>
      <c r="Z56" s="10"/>
      <c r="AA56" s="10"/>
      <c r="AB56" s="10"/>
      <c r="AC56" s="10"/>
      <c r="AD56" s="10"/>
      <c r="AE56" s="10"/>
      <c r="AF56" s="10"/>
      <c r="AG56" s="10"/>
      <c r="AH56" s="10"/>
      <c r="AI56" s="10"/>
      <c r="AJ56" s="10"/>
    </row>
    <row r="57" spans="1:36" s="8" customFormat="1">
      <c r="B57" s="17"/>
      <c r="D57" s="10"/>
      <c r="E57" s="10"/>
      <c r="F57" s="10"/>
      <c r="G57" s="10"/>
      <c r="H57" s="10"/>
      <c r="V57" s="717"/>
      <c r="Z57" s="10"/>
      <c r="AA57" s="10"/>
      <c r="AB57" s="10"/>
      <c r="AC57" s="10"/>
      <c r="AD57" s="10"/>
      <c r="AE57" s="10"/>
      <c r="AF57" s="10"/>
      <c r="AG57" s="10"/>
      <c r="AH57" s="10"/>
      <c r="AI57" s="10"/>
      <c r="AJ57" s="10"/>
    </row>
    <row r="58" spans="1:36" s="8" customFormat="1">
      <c r="B58" s="17"/>
      <c r="D58" s="10"/>
      <c r="E58" s="10"/>
      <c r="F58" s="10"/>
      <c r="G58" s="10"/>
      <c r="H58" s="10"/>
      <c r="V58" s="717"/>
      <c r="Z58" s="10"/>
      <c r="AA58" s="10"/>
      <c r="AB58" s="10"/>
      <c r="AC58" s="10"/>
      <c r="AD58" s="10"/>
      <c r="AE58" s="10"/>
      <c r="AF58" s="10"/>
      <c r="AG58" s="10"/>
      <c r="AH58" s="10"/>
      <c r="AI58" s="10"/>
      <c r="AJ58" s="10"/>
    </row>
    <row r="59" spans="1:36" s="8" customFormat="1">
      <c r="B59" s="17"/>
      <c r="D59" s="10"/>
      <c r="E59" s="10"/>
      <c r="F59" s="10"/>
      <c r="G59" s="10"/>
      <c r="H59" s="10"/>
      <c r="P59" s="16"/>
      <c r="V59" s="717"/>
      <c r="Z59" s="10"/>
      <c r="AA59" s="10"/>
      <c r="AB59" s="10"/>
      <c r="AC59" s="10"/>
      <c r="AD59" s="10"/>
      <c r="AE59" s="10"/>
      <c r="AF59" s="10"/>
      <c r="AG59" s="10"/>
      <c r="AH59" s="10"/>
      <c r="AI59" s="10"/>
      <c r="AJ59" s="10"/>
    </row>
    <row r="60" spans="1:36" s="8" customFormat="1">
      <c r="B60" s="17"/>
      <c r="D60" s="10"/>
      <c r="E60" s="10"/>
      <c r="F60" s="10"/>
      <c r="G60" s="10"/>
      <c r="H60" s="10"/>
      <c r="V60" s="717"/>
      <c r="Z60" s="10"/>
      <c r="AA60" s="10"/>
      <c r="AB60" s="10"/>
      <c r="AC60" s="10"/>
      <c r="AD60" s="10"/>
      <c r="AE60" s="10"/>
      <c r="AF60" s="10"/>
      <c r="AG60" s="10"/>
      <c r="AH60" s="10"/>
      <c r="AI60" s="10"/>
      <c r="AJ60" s="10"/>
    </row>
    <row r="61" spans="1:36" s="8" customFormat="1">
      <c r="B61" s="17"/>
      <c r="D61" s="10"/>
      <c r="E61" s="10"/>
      <c r="F61" s="10"/>
      <c r="G61" s="10"/>
      <c r="H61" s="10"/>
      <c r="P61" s="16"/>
      <c r="V61" s="717"/>
      <c r="Z61" s="10"/>
      <c r="AA61" s="10"/>
      <c r="AB61" s="10"/>
      <c r="AC61" s="10"/>
      <c r="AD61" s="10"/>
      <c r="AE61" s="10"/>
      <c r="AF61" s="10"/>
      <c r="AG61" s="10"/>
      <c r="AH61" s="10"/>
      <c r="AI61" s="10"/>
      <c r="AJ61" s="10"/>
    </row>
    <row r="62" spans="1:36" s="8" customFormat="1">
      <c r="B62" s="17"/>
      <c r="D62" s="10"/>
      <c r="E62" s="10"/>
      <c r="F62" s="10"/>
      <c r="G62" s="10"/>
      <c r="H62" s="10"/>
      <c r="P62" s="15"/>
      <c r="V62" s="717"/>
      <c r="Z62" s="10"/>
      <c r="AA62" s="10"/>
      <c r="AB62" s="10"/>
      <c r="AC62" s="10"/>
      <c r="AD62" s="10"/>
      <c r="AE62" s="10"/>
      <c r="AF62" s="10"/>
      <c r="AG62" s="10"/>
      <c r="AH62" s="10"/>
      <c r="AI62" s="10"/>
      <c r="AJ62" s="10"/>
    </row>
    <row r="63" spans="1:36" s="8" customFormat="1">
      <c r="B63" s="17"/>
      <c r="D63" s="10"/>
      <c r="E63" s="10"/>
      <c r="F63" s="10"/>
      <c r="G63" s="10"/>
      <c r="H63" s="10"/>
      <c r="V63" s="717"/>
      <c r="Z63" s="10"/>
      <c r="AA63" s="10"/>
      <c r="AB63" s="10"/>
      <c r="AC63" s="10"/>
      <c r="AD63" s="10"/>
      <c r="AE63" s="10"/>
      <c r="AF63" s="10"/>
      <c r="AG63" s="10"/>
      <c r="AH63" s="10"/>
      <c r="AI63" s="10"/>
      <c r="AJ63" s="10"/>
    </row>
    <row r="64" spans="1:36" s="8" customFormat="1">
      <c r="B64" s="17"/>
      <c r="D64" s="10"/>
      <c r="E64" s="10"/>
      <c r="F64" s="10"/>
      <c r="G64" s="10"/>
      <c r="H64" s="10"/>
      <c r="P64" s="15"/>
      <c r="V64" s="717"/>
      <c r="Z64" s="10"/>
      <c r="AA64" s="10"/>
      <c r="AB64" s="10"/>
      <c r="AC64" s="10"/>
      <c r="AD64" s="10"/>
      <c r="AE64" s="10"/>
      <c r="AF64" s="10"/>
      <c r="AG64" s="10"/>
      <c r="AH64" s="10"/>
      <c r="AI64" s="10"/>
      <c r="AJ64" s="10"/>
    </row>
    <row r="65" spans="2:36" s="8" customFormat="1">
      <c r="B65" s="17"/>
      <c r="D65" s="10"/>
      <c r="E65" s="10"/>
      <c r="F65" s="10"/>
      <c r="G65" s="10"/>
      <c r="H65" s="10"/>
      <c r="V65" s="717"/>
      <c r="Z65" s="10"/>
      <c r="AA65" s="10"/>
      <c r="AB65" s="10"/>
      <c r="AC65" s="10"/>
      <c r="AD65" s="10"/>
      <c r="AE65" s="10"/>
      <c r="AF65" s="10"/>
      <c r="AG65" s="10"/>
      <c r="AH65" s="10"/>
      <c r="AI65" s="10"/>
      <c r="AJ65" s="10"/>
    </row>
    <row r="66" spans="2:36" s="8" customFormat="1" ht="15.5">
      <c r="B66" s="17"/>
      <c r="D66" s="427" t="s">
        <v>488</v>
      </c>
      <c r="E66" s="427"/>
      <c r="F66" s="427"/>
      <c r="G66" s="35"/>
      <c r="H66" s="41"/>
      <c r="I66" s="41"/>
      <c r="L66" s="80"/>
      <c r="V66" s="717"/>
      <c r="Z66" s="10"/>
      <c r="AA66" s="10"/>
      <c r="AB66" s="10"/>
      <c r="AC66" s="10"/>
      <c r="AD66" s="10"/>
      <c r="AE66" s="10"/>
      <c r="AF66" s="10"/>
      <c r="AG66" s="10"/>
      <c r="AH66" s="10"/>
      <c r="AI66" s="10"/>
      <c r="AJ66" s="10"/>
    </row>
    <row r="67" spans="2:36" s="8" customFormat="1" ht="15.5">
      <c r="B67" s="17"/>
      <c r="D67" s="10"/>
      <c r="E67" s="10"/>
      <c r="F67" s="10"/>
      <c r="G67" s="35"/>
      <c r="H67" s="41"/>
      <c r="I67" s="41"/>
      <c r="L67" s="80"/>
      <c r="P67" s="431" t="s">
        <v>464</v>
      </c>
      <c r="V67" s="717"/>
      <c r="Z67" s="10"/>
      <c r="AA67" s="10"/>
      <c r="AB67" s="10"/>
      <c r="AC67" s="10"/>
      <c r="AD67" s="10"/>
      <c r="AE67" s="10"/>
      <c r="AF67" s="10"/>
      <c r="AG67" s="10"/>
      <c r="AH67" s="10"/>
      <c r="AI67" s="10"/>
      <c r="AJ67" s="10"/>
    </row>
    <row r="68" spans="2:36" s="8" customFormat="1" ht="15.5">
      <c r="B68" s="17"/>
      <c r="D68" s="10"/>
      <c r="E68" s="10"/>
      <c r="F68" s="10"/>
      <c r="G68" s="35"/>
      <c r="H68" s="41"/>
      <c r="I68" s="41"/>
      <c r="L68" s="80"/>
      <c r="P68" s="432" t="s">
        <v>465</v>
      </c>
      <c r="V68" s="717"/>
      <c r="Z68" s="10"/>
      <c r="AA68" s="10"/>
      <c r="AB68" s="10"/>
      <c r="AC68" s="10"/>
      <c r="AD68" s="10"/>
      <c r="AE68" s="10"/>
      <c r="AF68" s="10"/>
      <c r="AG68" s="10"/>
      <c r="AH68" s="10"/>
      <c r="AI68" s="10"/>
      <c r="AJ68" s="10"/>
    </row>
    <row r="69" spans="2:36" s="8" customFormat="1" ht="15.5">
      <c r="B69" s="17"/>
      <c r="D69" s="10"/>
      <c r="E69" s="10"/>
      <c r="F69" s="10"/>
      <c r="G69" s="35"/>
      <c r="H69" s="41"/>
      <c r="I69" s="41"/>
      <c r="L69" s="80"/>
      <c r="P69" s="432" t="s">
        <v>466</v>
      </c>
      <c r="V69" s="717"/>
      <c r="Z69" s="10"/>
      <c r="AA69" s="10"/>
      <c r="AB69" s="10"/>
      <c r="AC69" s="10"/>
      <c r="AD69" s="10"/>
      <c r="AE69" s="10"/>
      <c r="AF69" s="10"/>
      <c r="AG69" s="10"/>
      <c r="AH69" s="10"/>
      <c r="AI69" s="10"/>
      <c r="AJ69" s="10"/>
    </row>
    <row r="70" spans="2:36" s="8" customFormat="1" ht="15.5">
      <c r="B70" s="17"/>
      <c r="D70" s="10"/>
      <c r="E70" s="10"/>
      <c r="F70" s="10"/>
      <c r="G70" s="35"/>
      <c r="H70" s="41"/>
      <c r="I70" s="41"/>
      <c r="L70" s="80"/>
      <c r="P70" s="432" t="s">
        <v>467</v>
      </c>
      <c r="V70" s="717"/>
      <c r="Z70" s="10"/>
      <c r="AA70" s="10"/>
      <c r="AB70" s="10"/>
      <c r="AC70" s="10"/>
      <c r="AD70" s="10"/>
      <c r="AE70" s="10"/>
      <c r="AF70" s="10"/>
      <c r="AG70" s="10"/>
      <c r="AH70" s="10"/>
      <c r="AI70" s="10"/>
      <c r="AJ70" s="10"/>
    </row>
    <row r="71" spans="2:36" s="8" customFormat="1" ht="15.5">
      <c r="B71" s="17"/>
      <c r="D71" s="10"/>
      <c r="E71" s="10"/>
      <c r="F71" s="10"/>
      <c r="G71" s="35"/>
      <c r="H71" s="41"/>
      <c r="I71" s="41"/>
      <c r="L71" s="80"/>
      <c r="V71" s="717"/>
      <c r="Z71" s="10"/>
      <c r="AA71" s="10"/>
      <c r="AB71" s="10"/>
      <c r="AC71" s="10"/>
      <c r="AD71" s="10"/>
      <c r="AE71" s="10"/>
      <c r="AF71" s="10"/>
      <c r="AG71" s="10"/>
      <c r="AH71" s="10"/>
      <c r="AI71" s="10"/>
      <c r="AJ71" s="10"/>
    </row>
    <row r="72" spans="2:36" s="8" customFormat="1" ht="15.5">
      <c r="B72" s="17"/>
      <c r="D72" s="10" t="s">
        <v>459</v>
      </c>
      <c r="E72" s="10"/>
      <c r="F72" s="10"/>
      <c r="G72" s="35"/>
      <c r="H72" s="41"/>
      <c r="I72" s="41"/>
      <c r="L72" s="80"/>
      <c r="P72" s="432" t="s">
        <v>468</v>
      </c>
      <c r="V72" s="717"/>
      <c r="Z72" s="10"/>
      <c r="AA72" s="10"/>
      <c r="AB72" s="10"/>
      <c r="AC72" s="10"/>
      <c r="AD72" s="10"/>
      <c r="AE72" s="10"/>
      <c r="AF72" s="10"/>
      <c r="AG72" s="10"/>
      <c r="AH72" s="10"/>
      <c r="AI72" s="10"/>
      <c r="AJ72" s="10"/>
    </row>
    <row r="73" spans="2:36" s="8" customFormat="1" ht="15.5">
      <c r="B73" s="17"/>
      <c r="D73" s="10" t="s">
        <v>462</v>
      </c>
      <c r="E73" s="10"/>
      <c r="F73" s="10"/>
      <c r="G73" s="35"/>
      <c r="H73" s="41"/>
      <c r="I73" s="41"/>
      <c r="L73" s="80"/>
      <c r="P73" s="432" t="s">
        <v>469</v>
      </c>
      <c r="V73" s="717"/>
      <c r="Z73" s="10"/>
      <c r="AA73" s="10"/>
      <c r="AB73" s="10"/>
      <c r="AC73" s="10"/>
      <c r="AD73" s="10"/>
      <c r="AE73" s="10"/>
      <c r="AF73" s="10"/>
      <c r="AG73" s="10"/>
      <c r="AH73" s="10"/>
      <c r="AI73" s="10"/>
      <c r="AJ73" s="10"/>
    </row>
    <row r="74" spans="2:36" s="8" customFormat="1" ht="15.5">
      <c r="B74" s="17"/>
      <c r="D74" s="427" t="s">
        <v>491</v>
      </c>
      <c r="E74" s="427"/>
      <c r="F74" s="427"/>
      <c r="G74" s="35"/>
      <c r="H74" s="41"/>
      <c r="I74" s="41"/>
      <c r="L74" s="80"/>
      <c r="P74" s="432" t="s">
        <v>470</v>
      </c>
      <c r="V74" s="717"/>
      <c r="Z74" s="10"/>
      <c r="AA74" s="10"/>
      <c r="AB74" s="10"/>
      <c r="AC74" s="10"/>
      <c r="AD74" s="10"/>
      <c r="AE74" s="10"/>
      <c r="AF74" s="10"/>
      <c r="AG74" s="10"/>
      <c r="AH74" s="10"/>
      <c r="AI74" s="10"/>
      <c r="AJ74" s="10"/>
    </row>
    <row r="75" spans="2:36" s="8" customFormat="1" ht="15.5">
      <c r="B75" s="17"/>
      <c r="D75" s="10"/>
      <c r="E75" s="10"/>
      <c r="F75" s="10"/>
      <c r="G75" s="35"/>
      <c r="H75" s="41"/>
      <c r="I75" s="41"/>
      <c r="L75" s="80"/>
      <c r="P75" s="432" t="s">
        <v>471</v>
      </c>
      <c r="V75" s="717"/>
      <c r="Z75" s="10"/>
      <c r="AA75" s="10"/>
      <c r="AB75" s="10"/>
      <c r="AC75" s="10"/>
      <c r="AD75" s="10"/>
      <c r="AE75" s="10"/>
      <c r="AF75" s="10"/>
      <c r="AG75" s="10"/>
      <c r="AH75" s="10"/>
      <c r="AI75" s="10"/>
      <c r="AJ75" s="10"/>
    </row>
    <row r="76" spans="2:36" s="8" customFormat="1" ht="15.5">
      <c r="B76" s="17"/>
      <c r="D76" s="10"/>
      <c r="E76" s="10"/>
      <c r="F76" s="10"/>
      <c r="G76" s="35"/>
      <c r="H76" s="41"/>
      <c r="I76" s="41"/>
      <c r="L76" s="80"/>
      <c r="P76" s="432" t="s">
        <v>472</v>
      </c>
      <c r="V76" s="717"/>
      <c r="Z76" s="10"/>
      <c r="AA76" s="10"/>
      <c r="AB76" s="10"/>
      <c r="AC76" s="10"/>
      <c r="AD76" s="10"/>
      <c r="AE76" s="10"/>
      <c r="AF76" s="10"/>
      <c r="AG76" s="10"/>
      <c r="AH76" s="10"/>
      <c r="AI76" s="10"/>
      <c r="AJ76" s="10"/>
    </row>
    <row r="77" spans="2:36" s="8" customFormat="1" ht="15.5">
      <c r="B77" s="17"/>
      <c r="D77" s="427" t="s">
        <v>489</v>
      </c>
      <c r="E77" s="427"/>
      <c r="F77" s="427"/>
      <c r="G77" s="35"/>
      <c r="H77" s="41"/>
      <c r="I77" s="41"/>
      <c r="L77" s="80"/>
      <c r="P77" s="432" t="s">
        <v>473</v>
      </c>
      <c r="V77" s="717"/>
      <c r="Z77" s="10"/>
      <c r="AA77" s="10"/>
      <c r="AB77" s="10"/>
      <c r="AC77" s="10"/>
      <c r="AD77" s="10"/>
      <c r="AE77" s="10"/>
      <c r="AF77" s="10"/>
      <c r="AG77" s="10"/>
      <c r="AH77" s="10"/>
      <c r="AI77" s="10"/>
      <c r="AJ77" s="10"/>
    </row>
    <row r="78" spans="2:36" s="8" customFormat="1" ht="15.5">
      <c r="B78" s="17"/>
      <c r="D78" s="427" t="s">
        <v>490</v>
      </c>
      <c r="E78" s="427"/>
      <c r="F78" s="427"/>
      <c r="G78" s="35"/>
      <c r="H78" s="41"/>
      <c r="I78" s="41"/>
      <c r="L78" s="80"/>
      <c r="P78" s="432" t="s">
        <v>474</v>
      </c>
      <c r="V78" s="717"/>
      <c r="Z78" s="10"/>
      <c r="AA78" s="10"/>
      <c r="AB78" s="10"/>
      <c r="AC78" s="10"/>
      <c r="AD78" s="10"/>
      <c r="AE78" s="10"/>
      <c r="AF78" s="10"/>
      <c r="AG78" s="10"/>
      <c r="AH78" s="10"/>
      <c r="AI78" s="10"/>
      <c r="AJ78" s="10"/>
    </row>
    <row r="79" spans="2:36" s="8" customFormat="1" ht="18">
      <c r="B79" s="17"/>
      <c r="D79" s="10" t="s">
        <v>492</v>
      </c>
      <c r="E79" s="10"/>
      <c r="F79" s="10"/>
      <c r="G79" s="35"/>
      <c r="H79" s="41"/>
      <c r="I79" s="41"/>
      <c r="L79" s="80"/>
      <c r="P79" s="432"/>
      <c r="V79" s="717"/>
      <c r="Z79" s="10"/>
      <c r="AA79" s="10"/>
      <c r="AB79" s="10"/>
      <c r="AC79" s="10"/>
      <c r="AD79" s="10"/>
      <c r="AE79" s="10"/>
      <c r="AF79" s="10"/>
      <c r="AG79" s="10"/>
      <c r="AH79" s="10"/>
      <c r="AI79" s="10"/>
      <c r="AJ79" s="10"/>
    </row>
    <row r="80" spans="2:36" s="8" customFormat="1" ht="15.5">
      <c r="B80" s="17"/>
      <c r="D80" s="10"/>
      <c r="E80" s="10"/>
      <c r="F80" s="10"/>
      <c r="G80" s="35"/>
      <c r="H80" s="41"/>
      <c r="I80" s="41"/>
      <c r="L80" s="80"/>
      <c r="P80" t="s">
        <v>475</v>
      </c>
      <c r="V80" s="717"/>
      <c r="Z80" s="10"/>
      <c r="AA80" s="10"/>
      <c r="AB80" s="10"/>
      <c r="AC80" s="10"/>
      <c r="AD80" s="10"/>
      <c r="AE80" s="10"/>
      <c r="AF80" s="10"/>
      <c r="AG80" s="10"/>
      <c r="AH80" s="10"/>
      <c r="AI80" s="10"/>
      <c r="AJ80" s="10"/>
    </row>
    <row r="81" spans="2:36" s="8" customFormat="1" ht="15.5">
      <c r="B81" s="17"/>
      <c r="D81" s="10"/>
      <c r="E81" s="10"/>
      <c r="F81" s="10"/>
      <c r="G81" s="35"/>
      <c r="H81" s="41"/>
      <c r="I81" s="41"/>
      <c r="L81" s="80"/>
      <c r="P81" s="431" t="s">
        <v>476</v>
      </c>
      <c r="V81" s="717"/>
      <c r="Z81" s="10"/>
      <c r="AA81" s="10"/>
      <c r="AB81" s="10"/>
      <c r="AC81" s="10"/>
      <c r="AD81" s="10"/>
      <c r="AE81" s="10"/>
      <c r="AF81" s="10"/>
      <c r="AG81" s="10"/>
      <c r="AH81" s="10"/>
      <c r="AI81" s="10"/>
      <c r="AJ81" s="10"/>
    </row>
    <row r="82" spans="2:36" s="8" customFormat="1" ht="15.5">
      <c r="B82" s="17"/>
      <c r="D82" s="10"/>
      <c r="E82" s="10"/>
      <c r="F82" s="10"/>
      <c r="G82" s="35"/>
      <c r="H82" s="41"/>
      <c r="I82" s="41"/>
      <c r="L82" s="80"/>
      <c r="V82" s="717"/>
      <c r="Z82" s="10"/>
      <c r="AA82" s="10"/>
      <c r="AB82" s="10"/>
      <c r="AC82" s="10"/>
      <c r="AD82" s="10"/>
      <c r="AE82" s="10"/>
      <c r="AF82" s="10"/>
      <c r="AG82" s="10"/>
      <c r="AH82" s="10"/>
      <c r="AI82" s="10"/>
      <c r="AJ82" s="10"/>
    </row>
    <row r="83" spans="2:36" s="8" customFormat="1">
      <c r="B83" s="17"/>
      <c r="D83" s="10" t="s">
        <v>460</v>
      </c>
      <c r="E83" s="10"/>
      <c r="F83" s="10"/>
      <c r="G83" s="429"/>
      <c r="H83" s="430"/>
      <c r="I83" s="430"/>
      <c r="L83" s="80"/>
      <c r="P83" t="s">
        <v>477</v>
      </c>
      <c r="V83" s="717"/>
      <c r="Z83" s="10"/>
      <c r="AA83" s="10"/>
      <c r="AB83" s="10"/>
      <c r="AC83" s="10"/>
      <c r="AD83" s="10"/>
      <c r="AE83" s="10"/>
      <c r="AF83" s="10"/>
      <c r="AG83" s="10"/>
      <c r="AH83" s="10"/>
      <c r="AI83" s="10"/>
      <c r="AJ83" s="10"/>
    </row>
    <row r="84" spans="2:36" s="8" customFormat="1">
      <c r="B84" s="17"/>
      <c r="D84" s="692" t="s">
        <v>663</v>
      </c>
      <c r="E84" s="10"/>
      <c r="F84" s="10"/>
      <c r="G84" s="429"/>
      <c r="H84" s="430"/>
      <c r="I84" s="430"/>
      <c r="L84" s="80"/>
      <c r="P84" t="s">
        <v>478</v>
      </c>
      <c r="V84" s="717"/>
      <c r="Z84" s="10"/>
      <c r="AA84" s="10"/>
      <c r="AB84" s="10"/>
      <c r="AC84" s="10"/>
      <c r="AD84" s="10"/>
      <c r="AE84" s="10"/>
      <c r="AF84" s="10"/>
      <c r="AG84" s="10"/>
      <c r="AH84" s="10"/>
      <c r="AI84" s="10"/>
      <c r="AJ84" s="10"/>
    </row>
    <row r="85" spans="2:36" s="8" customFormat="1">
      <c r="B85" s="17"/>
      <c r="D85" s="691" t="s">
        <v>662</v>
      </c>
      <c r="E85" s="434"/>
      <c r="F85" s="434"/>
      <c r="G85" s="429"/>
      <c r="H85" s="430"/>
      <c r="I85" s="430"/>
      <c r="L85" s="80"/>
      <c r="P85" t="s">
        <v>479</v>
      </c>
      <c r="V85" s="717"/>
      <c r="Z85" s="10"/>
      <c r="AA85" s="10"/>
      <c r="AB85" s="10"/>
      <c r="AC85" s="10"/>
      <c r="AD85" s="10"/>
      <c r="AE85" s="10"/>
      <c r="AF85" s="10"/>
      <c r="AG85" s="10"/>
      <c r="AH85" s="10"/>
      <c r="AI85" s="10"/>
      <c r="AJ85" s="10"/>
    </row>
    <row r="86" spans="2:36" s="8" customFormat="1">
      <c r="B86" s="17"/>
      <c r="D86" s="693" t="s">
        <v>664</v>
      </c>
      <c r="E86" s="10"/>
      <c r="F86" s="10"/>
      <c r="G86" s="10"/>
      <c r="L86" s="80"/>
      <c r="P86" t="s">
        <v>480</v>
      </c>
      <c r="V86" s="717"/>
      <c r="Z86" s="10"/>
      <c r="AA86" s="10"/>
      <c r="AB86" s="10"/>
      <c r="AC86" s="10"/>
      <c r="AD86" s="10"/>
      <c r="AE86" s="10"/>
      <c r="AF86" s="10"/>
      <c r="AG86" s="10"/>
      <c r="AH86" s="10"/>
      <c r="AI86" s="10"/>
      <c r="AJ86" s="10"/>
    </row>
    <row r="87" spans="2:36" s="8" customFormat="1">
      <c r="B87" s="17"/>
      <c r="D87" s="10"/>
      <c r="E87" s="10"/>
      <c r="F87" s="10"/>
      <c r="G87" s="10"/>
      <c r="L87" s="80"/>
      <c r="P87" t="s">
        <v>481</v>
      </c>
      <c r="V87" s="717"/>
      <c r="Z87" s="10"/>
      <c r="AA87" s="10"/>
      <c r="AB87" s="10"/>
      <c r="AC87" s="10"/>
      <c r="AD87" s="10"/>
      <c r="AE87" s="10"/>
      <c r="AF87" s="10"/>
      <c r="AG87" s="10"/>
      <c r="AH87" s="10"/>
      <c r="AI87" s="10"/>
      <c r="AJ87" s="10"/>
    </row>
    <row r="88" spans="2:36" s="8" customFormat="1">
      <c r="B88" s="17"/>
      <c r="D88" s="10"/>
      <c r="E88" s="10"/>
      <c r="F88" s="10"/>
      <c r="G88" s="10"/>
      <c r="L88" s="80"/>
      <c r="P88"/>
      <c r="V88" s="717"/>
      <c r="Z88" s="10"/>
      <c r="AA88" s="10"/>
      <c r="AB88" s="10"/>
      <c r="AC88" s="10"/>
      <c r="AD88" s="10"/>
      <c r="AE88" s="10"/>
      <c r="AF88" s="10"/>
      <c r="AG88" s="10"/>
      <c r="AH88" s="10"/>
      <c r="AI88" s="10"/>
      <c r="AJ88" s="10"/>
    </row>
    <row r="89" spans="2:36" s="8" customFormat="1">
      <c r="B89" s="17"/>
      <c r="D89" s="10" t="s">
        <v>461</v>
      </c>
      <c r="E89" s="10"/>
      <c r="F89" s="10"/>
      <c r="G89" s="10"/>
      <c r="L89" s="80"/>
      <c r="P89" t="s">
        <v>482</v>
      </c>
      <c r="V89" s="717"/>
      <c r="Z89" s="10"/>
      <c r="AA89" s="10"/>
      <c r="AB89" s="10"/>
      <c r="AC89" s="10"/>
      <c r="AD89" s="10"/>
      <c r="AE89" s="10"/>
      <c r="AF89" s="10"/>
      <c r="AG89" s="10"/>
      <c r="AH89" s="10"/>
      <c r="AI89" s="10"/>
      <c r="AJ89" s="10"/>
    </row>
    <row r="90" spans="2:36" s="8" customFormat="1">
      <c r="B90" s="17"/>
      <c r="D90" s="693" t="s">
        <v>666</v>
      </c>
      <c r="E90" s="434"/>
      <c r="F90" s="434"/>
      <c r="G90" s="10"/>
      <c r="L90" s="80"/>
      <c r="P90" t="s">
        <v>483</v>
      </c>
      <c r="V90" s="717"/>
      <c r="Z90" s="10"/>
      <c r="AA90" s="10"/>
      <c r="AB90" s="10"/>
      <c r="AC90" s="10"/>
      <c r="AD90" s="10"/>
      <c r="AE90" s="10"/>
      <c r="AF90" s="10"/>
      <c r="AG90" s="10"/>
      <c r="AH90" s="10"/>
      <c r="AI90" s="10"/>
      <c r="AJ90" s="10"/>
    </row>
    <row r="91" spans="2:36" s="8" customFormat="1">
      <c r="B91" s="17"/>
      <c r="D91" s="10" t="s">
        <v>463</v>
      </c>
      <c r="E91" s="10"/>
      <c r="F91" s="10"/>
      <c r="G91" s="10"/>
      <c r="L91" s="80"/>
      <c r="P91" t="s">
        <v>484</v>
      </c>
      <c r="V91" s="717"/>
      <c r="Z91" s="10"/>
      <c r="AA91" s="10"/>
      <c r="AB91" s="10"/>
      <c r="AC91" s="10"/>
      <c r="AD91" s="10"/>
      <c r="AE91" s="10"/>
      <c r="AF91" s="10"/>
      <c r="AG91" s="10"/>
      <c r="AH91" s="10"/>
      <c r="AI91" s="10"/>
      <c r="AJ91" s="10"/>
    </row>
    <row r="92" spans="2:36" s="8" customFormat="1" ht="18">
      <c r="B92" s="17"/>
      <c r="D92" s="694" t="s">
        <v>665</v>
      </c>
      <c r="E92" s="73"/>
      <c r="F92" s="73"/>
      <c r="G92" s="10"/>
      <c r="L92" s="80"/>
      <c r="P92" t="s">
        <v>485</v>
      </c>
      <c r="V92" s="717"/>
      <c r="Z92" s="10"/>
      <c r="AA92" s="10"/>
      <c r="AB92" s="10"/>
      <c r="AC92" s="10"/>
      <c r="AD92" s="10"/>
      <c r="AE92" s="10"/>
      <c r="AF92" s="10"/>
      <c r="AG92" s="10"/>
      <c r="AH92" s="10"/>
      <c r="AI92" s="10"/>
      <c r="AJ92" s="10"/>
    </row>
    <row r="93" spans="2:36" s="8" customFormat="1">
      <c r="B93" s="17"/>
      <c r="D93" s="692"/>
      <c r="E93" s="10"/>
      <c r="F93" s="10"/>
      <c r="G93" s="10"/>
      <c r="L93" s="80"/>
      <c r="P93" t="s">
        <v>486</v>
      </c>
      <c r="V93" s="717"/>
      <c r="Z93" s="10"/>
      <c r="AA93" s="10"/>
      <c r="AB93" s="10"/>
      <c r="AC93" s="10"/>
      <c r="AD93" s="10"/>
      <c r="AE93" s="10"/>
      <c r="AF93" s="10"/>
      <c r="AG93" s="10"/>
      <c r="AH93" s="10"/>
      <c r="AI93" s="10"/>
      <c r="AJ93" s="10"/>
    </row>
    <row r="94" spans="2:36" s="8" customFormat="1" ht="15.5">
      <c r="B94" s="17"/>
      <c r="D94" s="433"/>
      <c r="E94" s="433"/>
      <c r="F94" s="433"/>
      <c r="G94" s="10"/>
      <c r="L94" s="80"/>
      <c r="P94" t="s">
        <v>487</v>
      </c>
      <c r="V94" s="717"/>
      <c r="Z94" s="10"/>
      <c r="AA94" s="10"/>
      <c r="AB94" s="10"/>
      <c r="AC94" s="10"/>
      <c r="AD94" s="10"/>
      <c r="AE94" s="10"/>
      <c r="AF94" s="10"/>
      <c r="AG94" s="10"/>
      <c r="AH94" s="10"/>
      <c r="AI94" s="10"/>
      <c r="AJ94" s="10"/>
    </row>
    <row r="95" spans="2:36" s="8" customFormat="1">
      <c r="B95" s="17"/>
      <c r="D95" s="10"/>
      <c r="E95" s="10"/>
      <c r="F95" s="10"/>
      <c r="G95" s="10"/>
      <c r="L95" s="80"/>
      <c r="V95" s="717"/>
      <c r="Z95" s="10"/>
      <c r="AA95" s="10"/>
      <c r="AB95" s="10"/>
      <c r="AC95" s="10"/>
      <c r="AD95" s="10"/>
      <c r="AE95" s="10"/>
      <c r="AF95" s="10"/>
      <c r="AG95" s="10"/>
      <c r="AH95" s="10"/>
      <c r="AI95" s="10"/>
      <c r="AJ95" s="10"/>
    </row>
    <row r="96" spans="2:36" s="8" customFormat="1">
      <c r="B96" s="17"/>
      <c r="D96" s="10"/>
      <c r="E96" s="10"/>
      <c r="F96" s="10"/>
      <c r="G96" s="10"/>
      <c r="L96" s="80"/>
      <c r="V96" s="717"/>
      <c r="Z96" s="10"/>
      <c r="AA96" s="10"/>
      <c r="AB96" s="10"/>
      <c r="AC96" s="10"/>
      <c r="AD96" s="10"/>
      <c r="AE96" s="10"/>
      <c r="AF96" s="10"/>
      <c r="AG96" s="10"/>
      <c r="AH96" s="10"/>
      <c r="AI96" s="10"/>
      <c r="AJ96" s="10"/>
    </row>
    <row r="97" spans="2:36" s="8" customFormat="1">
      <c r="B97" s="17"/>
      <c r="D97" s="427"/>
      <c r="E97" s="10"/>
      <c r="F97" s="10"/>
      <c r="G97" s="10"/>
      <c r="L97" s="80"/>
      <c r="V97" s="717"/>
      <c r="Z97" s="10"/>
      <c r="AA97" s="10"/>
      <c r="AB97" s="10"/>
      <c r="AC97" s="10"/>
      <c r="AD97" s="10"/>
      <c r="AE97" s="10"/>
      <c r="AF97" s="10"/>
      <c r="AG97" s="10"/>
      <c r="AH97" s="10"/>
      <c r="AI97" s="10"/>
      <c r="AJ97" s="10"/>
    </row>
    <row r="98" spans="2:36" s="8" customFormat="1">
      <c r="B98" s="17"/>
      <c r="D98" s="703"/>
      <c r="E98" s="10"/>
      <c r="F98" s="10"/>
      <c r="G98" s="10"/>
      <c r="L98" s="80"/>
      <c r="V98" s="717"/>
      <c r="Z98" s="10"/>
      <c r="AA98" s="10"/>
      <c r="AB98" s="10"/>
      <c r="AC98" s="10"/>
      <c r="AD98" s="10"/>
      <c r="AE98" s="10"/>
      <c r="AF98" s="10"/>
      <c r="AG98" s="10"/>
      <c r="AH98" s="10"/>
      <c r="AI98" s="10"/>
      <c r="AJ98" s="10"/>
    </row>
    <row r="99" spans="2:36" s="8" customFormat="1">
      <c r="B99" s="17"/>
      <c r="D99" s="703"/>
      <c r="E99" s="10"/>
      <c r="F99" s="10"/>
      <c r="G99" s="10"/>
      <c r="L99" s="80"/>
      <c r="V99" s="717"/>
      <c r="Z99" s="10"/>
      <c r="AA99" s="10"/>
      <c r="AB99" s="10"/>
      <c r="AC99" s="10"/>
      <c r="AD99" s="10"/>
      <c r="AE99" s="10"/>
      <c r="AF99" s="10"/>
      <c r="AG99" s="10"/>
      <c r="AH99" s="10"/>
      <c r="AI99" s="10"/>
      <c r="AJ99" s="10"/>
    </row>
    <row r="100" spans="2:36" s="8" customFormat="1">
      <c r="B100" s="17"/>
      <c r="D100" s="703"/>
      <c r="E100" s="10"/>
      <c r="F100" s="10"/>
      <c r="G100" s="10"/>
      <c r="L100" s="80"/>
      <c r="V100" s="717"/>
      <c r="Z100" s="10"/>
      <c r="AA100" s="10"/>
      <c r="AB100" s="10"/>
      <c r="AC100" s="10"/>
      <c r="AD100" s="10"/>
      <c r="AE100" s="10"/>
      <c r="AF100" s="10"/>
      <c r="AG100" s="10"/>
      <c r="AH100" s="10"/>
      <c r="AI100" s="10"/>
      <c r="AJ100" s="10"/>
    </row>
    <row r="101" spans="2:36" s="8" customFormat="1">
      <c r="B101" s="17"/>
      <c r="D101" s="703"/>
      <c r="E101" s="10"/>
      <c r="F101" s="10"/>
      <c r="G101" s="10"/>
      <c r="L101" s="80"/>
      <c r="V101" s="717"/>
      <c r="Z101" s="10"/>
      <c r="AA101" s="10"/>
      <c r="AB101" s="10"/>
      <c r="AC101" s="10"/>
      <c r="AD101" s="10"/>
      <c r="AE101" s="10"/>
      <c r="AF101" s="10"/>
      <c r="AG101" s="10"/>
      <c r="AH101" s="10"/>
      <c r="AI101" s="10"/>
      <c r="AJ101" s="10"/>
    </row>
    <row r="102" spans="2:36" s="8" customFormat="1">
      <c r="B102" s="17"/>
      <c r="D102" s="703"/>
      <c r="E102" s="10"/>
      <c r="F102" s="10"/>
      <c r="G102" s="10"/>
      <c r="L102" s="80"/>
      <c r="V102" s="717"/>
      <c r="Z102" s="10"/>
      <c r="AA102" s="10"/>
      <c r="AB102" s="10"/>
      <c r="AC102" s="10"/>
      <c r="AD102" s="10"/>
      <c r="AE102" s="10"/>
      <c r="AF102" s="10"/>
      <c r="AG102" s="10"/>
      <c r="AH102" s="10"/>
      <c r="AI102" s="10"/>
      <c r="AJ102" s="10"/>
    </row>
    <row r="103" spans="2:36" s="8" customFormat="1">
      <c r="B103" s="17"/>
      <c r="D103" s="703"/>
      <c r="E103" s="10"/>
      <c r="F103" s="10"/>
      <c r="G103" s="10"/>
      <c r="L103" s="80"/>
      <c r="V103" s="717"/>
      <c r="Z103" s="10"/>
      <c r="AA103" s="10"/>
      <c r="AB103" s="10"/>
      <c r="AC103" s="10"/>
      <c r="AD103" s="10"/>
      <c r="AE103" s="10"/>
      <c r="AF103" s="10"/>
      <c r="AG103" s="10"/>
      <c r="AH103" s="10"/>
      <c r="AI103" s="10"/>
      <c r="AJ103" s="10"/>
    </row>
    <row r="104" spans="2:36" s="8" customFormat="1">
      <c r="B104" s="17"/>
      <c r="D104" s="703"/>
      <c r="E104" s="10"/>
      <c r="F104" s="10"/>
      <c r="G104" s="10"/>
      <c r="L104" s="80"/>
      <c r="V104" s="717"/>
      <c r="Z104" s="10"/>
      <c r="AA104" s="10"/>
      <c r="AB104" s="10"/>
      <c r="AC104" s="10"/>
      <c r="AD104" s="10"/>
      <c r="AE104" s="10"/>
      <c r="AF104" s="10"/>
      <c r="AG104" s="10"/>
      <c r="AH104" s="10"/>
      <c r="AI104" s="10"/>
      <c r="AJ104" s="10"/>
    </row>
    <row r="105" spans="2:36" s="8" customFormat="1">
      <c r="B105" s="17"/>
      <c r="D105" s="703"/>
      <c r="E105" s="10"/>
      <c r="F105" s="10"/>
      <c r="G105" s="10"/>
      <c r="L105" s="80"/>
      <c r="V105" s="717"/>
      <c r="Z105" s="10"/>
      <c r="AA105" s="10"/>
      <c r="AB105" s="10"/>
      <c r="AC105" s="10"/>
      <c r="AD105" s="10"/>
      <c r="AE105" s="10"/>
      <c r="AF105" s="10"/>
      <c r="AG105" s="10"/>
      <c r="AH105" s="10"/>
      <c r="AI105" s="10"/>
      <c r="AJ105" s="10"/>
    </row>
    <row r="106" spans="2:36" s="8" customFormat="1">
      <c r="B106" s="17"/>
      <c r="D106" s="703"/>
      <c r="E106" s="10"/>
      <c r="F106" s="10"/>
      <c r="G106" s="10"/>
      <c r="L106" s="80"/>
      <c r="V106" s="717"/>
      <c r="Z106" s="10"/>
      <c r="AA106" s="10"/>
      <c r="AB106" s="10"/>
      <c r="AC106" s="10"/>
      <c r="AD106" s="10"/>
      <c r="AE106" s="10"/>
      <c r="AF106" s="10"/>
      <c r="AG106" s="10"/>
      <c r="AH106" s="10"/>
      <c r="AI106" s="10"/>
      <c r="AJ106" s="10"/>
    </row>
    <row r="107" spans="2:36" s="8" customFormat="1">
      <c r="B107" s="17"/>
      <c r="D107" s="703"/>
      <c r="E107" s="10"/>
      <c r="F107" s="10"/>
      <c r="G107" s="10"/>
      <c r="L107" s="80"/>
      <c r="V107" s="717"/>
      <c r="Z107" s="10"/>
      <c r="AA107" s="10"/>
      <c r="AB107" s="10"/>
      <c r="AC107" s="10"/>
      <c r="AD107" s="10"/>
      <c r="AE107" s="10"/>
      <c r="AF107" s="10"/>
      <c r="AG107" s="10"/>
      <c r="AH107" s="10"/>
      <c r="AI107" s="10"/>
      <c r="AJ107" s="10"/>
    </row>
    <row r="108" spans="2:36" s="8" customFormat="1">
      <c r="B108" s="17"/>
      <c r="D108" s="10"/>
      <c r="E108" s="10"/>
      <c r="F108" s="10"/>
      <c r="G108" s="10"/>
      <c r="L108" s="80"/>
      <c r="V108" s="717"/>
      <c r="Z108" s="10"/>
      <c r="AA108" s="10"/>
      <c r="AB108" s="10"/>
      <c r="AC108" s="10"/>
      <c r="AD108" s="10"/>
      <c r="AE108" s="10"/>
      <c r="AF108" s="10"/>
      <c r="AG108" s="10"/>
      <c r="AH108" s="10"/>
      <c r="AI108" s="10"/>
      <c r="AJ108" s="10"/>
    </row>
    <row r="109" spans="2:36" s="8" customFormat="1">
      <c r="B109" s="17"/>
      <c r="D109" s="10"/>
      <c r="E109" s="10"/>
      <c r="F109" s="10"/>
      <c r="G109" s="10"/>
      <c r="L109" s="80"/>
      <c r="V109" s="717"/>
      <c r="Z109" s="10"/>
      <c r="AA109" s="10"/>
      <c r="AB109" s="10"/>
      <c r="AC109" s="10"/>
      <c r="AD109" s="10"/>
      <c r="AE109" s="10"/>
      <c r="AF109" s="10"/>
      <c r="AG109" s="10"/>
      <c r="AH109" s="10"/>
      <c r="AI109" s="10"/>
      <c r="AJ109" s="10"/>
    </row>
    <row r="110" spans="2:36" s="8" customFormat="1">
      <c r="B110" s="17"/>
      <c r="D110" s="10"/>
      <c r="E110" s="10"/>
      <c r="F110" s="10"/>
      <c r="G110" s="10"/>
      <c r="L110" s="80"/>
      <c r="V110" s="717"/>
      <c r="Z110" s="10"/>
      <c r="AA110" s="10"/>
      <c r="AB110" s="10"/>
      <c r="AC110" s="10"/>
      <c r="AD110" s="10"/>
      <c r="AE110" s="10"/>
      <c r="AF110" s="10"/>
      <c r="AG110" s="10"/>
      <c r="AH110" s="10"/>
      <c r="AI110" s="10"/>
      <c r="AJ110" s="10"/>
    </row>
    <row r="111" spans="2:36" s="8" customFormat="1">
      <c r="B111" s="17"/>
      <c r="D111" s="10"/>
      <c r="E111" s="10"/>
      <c r="F111" s="10"/>
      <c r="G111" s="10"/>
      <c r="L111" s="80"/>
      <c r="V111" s="717"/>
      <c r="Z111" s="10"/>
      <c r="AA111" s="10"/>
      <c r="AB111" s="10"/>
      <c r="AC111" s="10"/>
      <c r="AD111" s="10"/>
      <c r="AE111" s="10"/>
      <c r="AF111" s="10"/>
      <c r="AG111" s="10"/>
      <c r="AH111" s="10"/>
      <c r="AI111" s="10"/>
      <c r="AJ111" s="10"/>
    </row>
    <row r="112" spans="2:36" s="8" customFormat="1">
      <c r="B112" s="17"/>
      <c r="D112" s="10"/>
      <c r="E112" s="10"/>
      <c r="F112" s="10"/>
      <c r="G112" s="10"/>
      <c r="L112" s="80"/>
      <c r="V112" s="717"/>
      <c r="Z112" s="10"/>
      <c r="AA112" s="10"/>
      <c r="AB112" s="10"/>
      <c r="AC112" s="10"/>
      <c r="AD112" s="10"/>
      <c r="AE112" s="10"/>
      <c r="AF112" s="10"/>
      <c r="AG112" s="10"/>
      <c r="AH112" s="10"/>
      <c r="AI112" s="10"/>
      <c r="AJ112" s="10"/>
    </row>
    <row r="113" spans="2:36" s="8" customFormat="1">
      <c r="B113" s="17"/>
      <c r="D113" s="10"/>
      <c r="E113" s="10"/>
      <c r="F113" s="10"/>
      <c r="G113" s="10"/>
      <c r="L113" s="80"/>
      <c r="V113" s="717"/>
      <c r="Z113" s="10"/>
      <c r="AA113" s="10"/>
      <c r="AB113" s="10"/>
      <c r="AC113" s="10"/>
      <c r="AD113" s="10"/>
      <c r="AE113" s="10"/>
      <c r="AF113" s="10"/>
      <c r="AG113" s="10"/>
      <c r="AH113" s="10"/>
      <c r="AI113" s="10"/>
      <c r="AJ113" s="10"/>
    </row>
    <row r="114" spans="2:36">
      <c r="H114" s="8"/>
      <c r="L114" s="80"/>
      <c r="P114" s="8"/>
    </row>
    <row r="115" spans="2:36">
      <c r="H115" s="8"/>
      <c r="L115" s="80"/>
      <c r="P115" s="8"/>
    </row>
    <row r="116" spans="2:36">
      <c r="H116" s="8"/>
      <c r="L116" s="80"/>
      <c r="P116" s="8"/>
    </row>
    <row r="117" spans="2:36">
      <c r="H117" s="8"/>
      <c r="L117" s="80"/>
      <c r="P117" s="8"/>
    </row>
    <row r="118" spans="2:36">
      <c r="H118" s="8"/>
      <c r="L118" s="80"/>
      <c r="P118" s="8"/>
    </row>
    <row r="119" spans="2:36">
      <c r="H119" s="8"/>
      <c r="L119" s="80"/>
      <c r="P119" s="8"/>
    </row>
    <row r="120" spans="2:36">
      <c r="H120" s="8"/>
      <c r="L120" s="80"/>
      <c r="P120" s="8"/>
    </row>
    <row r="121" spans="2:36">
      <c r="H121" s="8"/>
      <c r="L121" s="80"/>
      <c r="P121" s="8"/>
    </row>
    <row r="122" spans="2:36">
      <c r="H122" s="8"/>
      <c r="L122" s="80"/>
      <c r="P122" s="8"/>
    </row>
    <row r="123" spans="2:36">
      <c r="H123" s="8"/>
      <c r="L123" s="80"/>
      <c r="P123" s="8"/>
    </row>
    <row r="124" spans="2:36">
      <c r="H124" s="8"/>
      <c r="L124" s="80"/>
      <c r="P124" s="8"/>
    </row>
    <row r="125" spans="2:36">
      <c r="H125" s="8"/>
      <c r="L125" s="80"/>
      <c r="P125" s="8"/>
    </row>
    <row r="126" spans="2:36">
      <c r="H126" s="8"/>
      <c r="L126" s="80"/>
      <c r="P126" s="8"/>
    </row>
    <row r="127" spans="2:36">
      <c r="H127" s="8"/>
      <c r="L127" s="80"/>
      <c r="P127" s="8"/>
    </row>
    <row r="128" spans="2:36">
      <c r="H128" s="8"/>
      <c r="L128" s="80"/>
      <c r="P128" s="8"/>
    </row>
    <row r="129" spans="8:16">
      <c r="H129" s="8"/>
      <c r="L129" s="80"/>
      <c r="P129" s="8"/>
    </row>
    <row r="130" spans="8:16">
      <c r="H130" s="8"/>
      <c r="L130" s="80"/>
      <c r="P130" s="8"/>
    </row>
    <row r="131" spans="8:16">
      <c r="H131" s="8"/>
      <c r="L131" s="80"/>
      <c r="P131" s="8"/>
    </row>
    <row r="132" spans="8:16">
      <c r="H132" s="8"/>
      <c r="L132" s="80"/>
      <c r="P132" s="8"/>
    </row>
    <row r="133" spans="8:16">
      <c r="H133" s="8"/>
      <c r="L133" s="80"/>
      <c r="P133" s="8"/>
    </row>
    <row r="134" spans="8:16">
      <c r="H134" s="8"/>
      <c r="L134" s="80"/>
      <c r="P134" s="8"/>
    </row>
    <row r="135" spans="8:16">
      <c r="H135" s="8"/>
      <c r="L135" s="80"/>
      <c r="P135" s="8"/>
    </row>
    <row r="136" spans="8:16">
      <c r="H136" s="8"/>
      <c r="L136" s="80"/>
      <c r="P136" s="8"/>
    </row>
    <row r="137" spans="8:16">
      <c r="H137" s="8"/>
      <c r="L137" s="80"/>
      <c r="P137" s="8"/>
    </row>
    <row r="138" spans="8:16">
      <c r="H138" s="8"/>
      <c r="L138" s="80"/>
      <c r="P138" s="8"/>
    </row>
    <row r="139" spans="8:16">
      <c r="H139" s="8"/>
      <c r="L139" s="80"/>
      <c r="P139" s="8"/>
    </row>
    <row r="140" spans="8:16">
      <c r="H140" s="8"/>
      <c r="L140" s="80"/>
      <c r="P140" s="8"/>
    </row>
    <row r="141" spans="8:16">
      <c r="H141" s="8"/>
      <c r="L141" s="80"/>
      <c r="P141" s="8"/>
    </row>
    <row r="142" spans="8:16">
      <c r="H142" s="8"/>
      <c r="L142" s="80"/>
      <c r="P142" s="8"/>
    </row>
    <row r="143" spans="8:16">
      <c r="H143" s="8"/>
      <c r="L143" s="80"/>
      <c r="P143" s="8"/>
    </row>
    <row r="144" spans="8:16">
      <c r="H144" s="8"/>
      <c r="L144" s="80"/>
      <c r="P144" s="8"/>
    </row>
    <row r="145" spans="8:16">
      <c r="H145" s="8"/>
      <c r="L145" s="80"/>
      <c r="P145" s="8"/>
    </row>
    <row r="146" spans="8:16">
      <c r="H146" s="8"/>
      <c r="L146" s="80"/>
      <c r="P146" s="8"/>
    </row>
  </sheetData>
  <sortState xmlns:xlrd2="http://schemas.microsoft.com/office/spreadsheetml/2017/richdata2" ref="B3:T30">
    <sortCondition ref="O3:O30"/>
    <sortCondition ref="J3:J30"/>
    <sortCondition descending="1" ref="P3:P30"/>
  </sortState>
  <phoneticPr fontId="61"/>
  <dataValidations count="1">
    <dataValidation type="list" allowBlank="1" showInputMessage="1" showErrorMessage="1" sqref="B3:B48" xr:uid="{3AFAAB73-9676-418A-96E6-3CFE5E6CAD73}">
      <formula1>"会員,NEW-1,NEW-2,GUEST"</formula1>
    </dataValidation>
  </dataValidations>
  <printOptions gridLines="1"/>
  <pageMargins left="0.25" right="0.25" top="0.75" bottom="0.75" header="0.3" footer="0.3"/>
  <pageSetup scale="56"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1A43-E5FB-4B50-B23B-CCD660A96528}">
  <sheetPr>
    <pageSetUpPr fitToPage="1"/>
  </sheetPr>
  <dimension ref="B1:Y59"/>
  <sheetViews>
    <sheetView topLeftCell="L22" zoomScale="96" zoomScaleNormal="96" workbookViewId="0">
      <selection activeCell="Q45" sqref="Q45"/>
    </sheetView>
  </sheetViews>
  <sheetFormatPr defaultColWidth="9.81640625" defaultRowHeight="13"/>
  <cols>
    <col min="1" max="1" width="2.81640625" style="270" customWidth="1"/>
    <col min="2" max="4" width="12.6328125" style="270" customWidth="1"/>
    <col min="5" max="5" width="39.90625" style="270" customWidth="1"/>
    <col min="6" max="6" width="9.36328125" style="270" customWidth="1"/>
    <col min="7" max="7" width="9.36328125" style="395" customWidth="1"/>
    <col min="8" max="8" width="8.26953125" style="395" customWidth="1"/>
    <col min="9" max="11" width="12.6328125" style="270" customWidth="1"/>
    <col min="12" max="12" width="39.90625" style="270" customWidth="1"/>
    <col min="13" max="14" width="9.36328125" style="270" customWidth="1"/>
    <col min="15" max="15" width="8.26953125" style="270" customWidth="1"/>
    <col min="16" max="16" width="4.36328125" style="395" customWidth="1"/>
    <col min="17" max="17" width="9.81640625" style="270"/>
    <col min="18" max="18" width="18.1796875" style="405" customWidth="1"/>
    <col min="19" max="20" width="9.81640625" style="405"/>
    <col min="21" max="22" width="28.1796875" style="270" customWidth="1"/>
    <col min="23" max="16384" width="9.81640625" style="270"/>
  </cols>
  <sheetData>
    <row r="1" spans="2:25" ht="40.15" customHeight="1" thickBot="1">
      <c r="B1" s="492" t="s">
        <v>547</v>
      </c>
      <c r="G1" s="270"/>
      <c r="H1" s="270"/>
      <c r="J1" s="265"/>
      <c r="K1" s="266"/>
      <c r="L1" s="267" t="s">
        <v>548</v>
      </c>
      <c r="M1" s="493" t="s">
        <v>324</v>
      </c>
      <c r="N1" s="1410">
        <v>45061</v>
      </c>
      <c r="O1" s="1411"/>
      <c r="P1" s="269"/>
    </row>
    <row r="2" spans="2:25" ht="70" customHeight="1" thickTop="1" thickBot="1">
      <c r="B2" s="1412" t="s">
        <v>549</v>
      </c>
      <c r="C2" s="1413"/>
      <c r="D2" s="1413"/>
      <c r="E2" s="1413"/>
      <c r="F2" s="1413"/>
      <c r="G2" s="1413"/>
      <c r="H2" s="1414"/>
      <c r="I2" s="1415" t="s">
        <v>550</v>
      </c>
      <c r="J2" s="1415"/>
      <c r="K2" s="1415"/>
      <c r="L2" s="1415"/>
      <c r="M2" s="1415"/>
      <c r="N2" s="1415"/>
      <c r="O2" s="1416"/>
      <c r="P2" s="269"/>
    </row>
    <row r="3" spans="2:25" ht="30" customHeight="1" thickBot="1">
      <c r="B3" s="494" t="s">
        <v>327</v>
      </c>
      <c r="C3" s="593" t="s">
        <v>328</v>
      </c>
      <c r="D3" s="594"/>
      <c r="E3" s="272" t="s">
        <v>17</v>
      </c>
      <c r="F3" s="272" t="s">
        <v>329</v>
      </c>
      <c r="G3" s="272" t="s">
        <v>330</v>
      </c>
      <c r="H3" s="273" t="s">
        <v>331</v>
      </c>
      <c r="I3" s="271" t="s">
        <v>327</v>
      </c>
      <c r="J3" s="593" t="s">
        <v>328</v>
      </c>
      <c r="K3" s="594"/>
      <c r="L3" s="272" t="s">
        <v>17</v>
      </c>
      <c r="M3" s="272" t="s">
        <v>329</v>
      </c>
      <c r="N3" s="272" t="s">
        <v>330</v>
      </c>
      <c r="O3" s="495" t="s">
        <v>331</v>
      </c>
      <c r="P3" s="270"/>
      <c r="Q3" s="595"/>
      <c r="R3" s="596"/>
      <c r="S3" s="671" t="s">
        <v>328</v>
      </c>
      <c r="T3" s="671"/>
      <c r="U3" s="597" t="s">
        <v>17</v>
      </c>
      <c r="V3" s="608" t="s">
        <v>108</v>
      </c>
      <c r="W3" s="597" t="s">
        <v>329</v>
      </c>
      <c r="X3" s="597" t="s">
        <v>330</v>
      </c>
      <c r="Y3" s="597" t="s">
        <v>331</v>
      </c>
    </row>
    <row r="4" spans="2:25" ht="18" customHeight="1" thickTop="1">
      <c r="B4" s="496">
        <v>1</v>
      </c>
      <c r="C4" s="497" t="s">
        <v>152</v>
      </c>
      <c r="D4" s="498" t="s">
        <v>153</v>
      </c>
      <c r="E4" s="499" t="s">
        <v>129</v>
      </c>
      <c r="F4" s="498" t="s">
        <v>60</v>
      </c>
      <c r="G4" s="500">
        <v>28</v>
      </c>
      <c r="H4" s="501">
        <v>9</v>
      </c>
      <c r="I4" s="275">
        <v>6</v>
      </c>
      <c r="J4" s="502" t="s">
        <v>49</v>
      </c>
      <c r="K4" s="503" t="s">
        <v>50</v>
      </c>
      <c r="L4" s="504" t="s">
        <v>333</v>
      </c>
      <c r="M4" s="505" t="s">
        <v>60</v>
      </c>
      <c r="N4" s="506">
        <v>15</v>
      </c>
      <c r="O4" s="507">
        <v>1</v>
      </c>
      <c r="P4" s="270"/>
      <c r="Q4" s="598">
        <v>1</v>
      </c>
      <c r="R4" s="599" t="str">
        <f>S4&amp;" "&amp;T4</f>
        <v>Mori Shigetaka</v>
      </c>
      <c r="S4" s="663" t="s">
        <v>152</v>
      </c>
      <c r="T4" s="663" t="s">
        <v>153</v>
      </c>
      <c r="U4" s="512" t="s">
        <v>129</v>
      </c>
      <c r="V4" s="512" t="str">
        <f>VLOOKUP(R4,'2023年間集計'!$B$4:$D$77,3,FALSE)</f>
        <v>森 成高</v>
      </c>
      <c r="W4" s="521" t="s">
        <v>60</v>
      </c>
      <c r="X4" s="516">
        <v>28</v>
      </c>
      <c r="Y4" s="521">
        <v>9</v>
      </c>
    </row>
    <row r="5" spans="2:25" s="294" customFormat="1" ht="18" customHeight="1">
      <c r="B5" s="1417">
        <v>0.4458333333333333</v>
      </c>
      <c r="C5" s="361" t="s">
        <v>162</v>
      </c>
      <c r="D5" s="362" t="s">
        <v>163</v>
      </c>
      <c r="E5" s="508" t="s">
        <v>357</v>
      </c>
      <c r="F5" s="362" t="s">
        <v>60</v>
      </c>
      <c r="G5" s="374">
        <v>11</v>
      </c>
      <c r="H5" s="509">
        <v>21</v>
      </c>
      <c r="I5" s="1394">
        <v>0.47361111111111115</v>
      </c>
      <c r="J5" s="510" t="s">
        <v>240</v>
      </c>
      <c r="K5" s="511" t="s">
        <v>241</v>
      </c>
      <c r="L5" s="512" t="s">
        <v>126</v>
      </c>
      <c r="M5" s="511" t="s">
        <v>60</v>
      </c>
      <c r="N5" s="513">
        <v>31</v>
      </c>
      <c r="O5" s="514">
        <v>6</v>
      </c>
      <c r="Q5" s="598">
        <v>1</v>
      </c>
      <c r="R5" s="599" t="str">
        <f t="shared" ref="R5:R10" si="0">S5&amp;" "&amp;T5</f>
        <v>Yuzawa Toru</v>
      </c>
      <c r="S5" s="664" t="s">
        <v>162</v>
      </c>
      <c r="T5" s="664" t="s">
        <v>163</v>
      </c>
      <c r="U5" s="512" t="s">
        <v>357</v>
      </c>
      <c r="V5" s="512" t="str">
        <f>VLOOKUP(R5,'2023年間集計'!$B$4:$D$77,3,FALSE)</f>
        <v>湯澤 亨</v>
      </c>
      <c r="W5" s="511" t="s">
        <v>60</v>
      </c>
      <c r="X5" s="535">
        <v>11</v>
      </c>
      <c r="Y5" s="516">
        <v>21</v>
      </c>
    </row>
    <row r="6" spans="2:25" s="294" customFormat="1" ht="18" customHeight="1">
      <c r="B6" s="1418"/>
      <c r="C6" s="515" t="s">
        <v>140</v>
      </c>
      <c r="D6" s="516" t="s">
        <v>141</v>
      </c>
      <c r="E6" s="512" t="s">
        <v>334</v>
      </c>
      <c r="F6" s="516" t="s">
        <v>64</v>
      </c>
      <c r="G6" s="516">
        <v>25</v>
      </c>
      <c r="H6" s="517">
        <v>11</v>
      </c>
      <c r="I6" s="1420"/>
      <c r="J6" s="515" t="s">
        <v>154</v>
      </c>
      <c r="K6" s="516" t="s">
        <v>155</v>
      </c>
      <c r="L6" s="512" t="s">
        <v>365</v>
      </c>
      <c r="M6" s="516" t="s">
        <v>180</v>
      </c>
      <c r="N6" s="511">
        <v>36</v>
      </c>
      <c r="O6" s="514">
        <v>1</v>
      </c>
      <c r="Q6" s="598">
        <v>1</v>
      </c>
      <c r="R6" s="599" t="str">
        <f t="shared" si="0"/>
        <v>Miyazaki Tadashi</v>
      </c>
      <c r="S6" s="665" t="s">
        <v>140</v>
      </c>
      <c r="T6" s="665" t="s">
        <v>141</v>
      </c>
      <c r="U6" s="512" t="s">
        <v>334</v>
      </c>
      <c r="V6" s="512" t="str">
        <f>VLOOKUP(R6,'2023年間集計'!$B$4:$D$77,3,FALSE)</f>
        <v>宮崎 正</v>
      </c>
      <c r="W6" s="516" t="s">
        <v>64</v>
      </c>
      <c r="X6" s="516">
        <v>25</v>
      </c>
      <c r="Y6" s="521">
        <v>11</v>
      </c>
    </row>
    <row r="7" spans="2:25" s="294" customFormat="1" ht="18" customHeight="1" thickBot="1">
      <c r="B7" s="1419"/>
      <c r="C7" s="518" t="s">
        <v>114</v>
      </c>
      <c r="D7" s="519" t="s">
        <v>113</v>
      </c>
      <c r="E7" s="520" t="s">
        <v>339</v>
      </c>
      <c r="F7" s="521" t="s">
        <v>63</v>
      </c>
      <c r="G7" s="516">
        <v>36</v>
      </c>
      <c r="H7" s="379">
        <v>1</v>
      </c>
      <c r="I7" s="1421"/>
      <c r="J7" s="522" t="s">
        <v>551</v>
      </c>
      <c r="K7" s="523" t="s">
        <v>552</v>
      </c>
      <c r="L7" s="524" t="s">
        <v>339</v>
      </c>
      <c r="M7" s="336" t="s">
        <v>60</v>
      </c>
      <c r="N7" s="356" t="s">
        <v>159</v>
      </c>
      <c r="O7" s="525"/>
      <c r="Q7" s="598">
        <v>1</v>
      </c>
      <c r="R7" s="599" t="str">
        <f t="shared" si="0"/>
        <v>Yoshioka Hiroko</v>
      </c>
      <c r="S7" s="520" t="s">
        <v>114</v>
      </c>
      <c r="T7" s="520" t="s">
        <v>113</v>
      </c>
      <c r="U7" s="520" t="s">
        <v>339</v>
      </c>
      <c r="V7" s="512" t="str">
        <f>VLOOKUP(R7,'2023年間集計'!$B$4:$D$77,3,FALSE)</f>
        <v>吉岡 裕子 Ahn</v>
      </c>
      <c r="W7" s="521" t="s">
        <v>63</v>
      </c>
      <c r="X7" s="516">
        <v>36</v>
      </c>
      <c r="Y7" s="521">
        <v>1</v>
      </c>
    </row>
    <row r="8" spans="2:25" s="294" customFormat="1" ht="18" customHeight="1">
      <c r="B8" s="526">
        <v>2</v>
      </c>
      <c r="C8" s="527" t="s">
        <v>223</v>
      </c>
      <c r="D8" s="317" t="s">
        <v>3</v>
      </c>
      <c r="E8" s="528" t="s">
        <v>126</v>
      </c>
      <c r="F8" s="317" t="s">
        <v>60</v>
      </c>
      <c r="G8" s="359">
        <v>14</v>
      </c>
      <c r="H8" s="529">
        <v>10</v>
      </c>
      <c r="I8" s="318">
        <v>7</v>
      </c>
      <c r="J8" s="341" t="s">
        <v>35</v>
      </c>
      <c r="K8" s="342" t="s">
        <v>36</v>
      </c>
      <c r="L8" s="530" t="s">
        <v>332</v>
      </c>
      <c r="M8" s="342" t="s">
        <v>60</v>
      </c>
      <c r="N8" s="531">
        <v>22</v>
      </c>
      <c r="O8" s="532">
        <v>1</v>
      </c>
      <c r="Q8" s="598">
        <v>2</v>
      </c>
      <c r="R8" s="599" t="str">
        <f t="shared" si="0"/>
        <v>Fujishiro Yasuhiro</v>
      </c>
      <c r="S8" s="664" t="s">
        <v>223</v>
      </c>
      <c r="T8" s="664" t="s">
        <v>3</v>
      </c>
      <c r="U8" s="544" t="s">
        <v>126</v>
      </c>
      <c r="V8" s="512" t="str">
        <f>VLOOKUP(R8,'2023年間集計'!$B$4:$D$77,3,FALSE)</f>
        <v>藤城 靖大</v>
      </c>
      <c r="W8" s="511" t="s">
        <v>60</v>
      </c>
      <c r="X8" s="516">
        <v>14</v>
      </c>
      <c r="Y8" s="521">
        <v>10</v>
      </c>
    </row>
    <row r="9" spans="2:25" s="294" customFormat="1" ht="18" customHeight="1">
      <c r="B9" s="1417">
        <v>0.4513888888888889</v>
      </c>
      <c r="C9" s="518" t="s">
        <v>553</v>
      </c>
      <c r="D9" s="519" t="s">
        <v>554</v>
      </c>
      <c r="E9" s="520" t="s">
        <v>555</v>
      </c>
      <c r="F9" s="511" t="s">
        <v>60</v>
      </c>
      <c r="G9" s="516">
        <v>10</v>
      </c>
      <c r="H9" s="533"/>
      <c r="I9" s="1394">
        <v>0.47916666666666669</v>
      </c>
      <c r="J9" s="534" t="s">
        <v>39</v>
      </c>
      <c r="K9" s="535" t="s">
        <v>34</v>
      </c>
      <c r="L9" s="512" t="s">
        <v>363</v>
      </c>
      <c r="M9" s="535" t="s">
        <v>60</v>
      </c>
      <c r="N9" s="535">
        <v>11</v>
      </c>
      <c r="O9" s="536">
        <v>5</v>
      </c>
      <c r="Q9" s="598">
        <v>2</v>
      </c>
      <c r="R9" s="599" t="str">
        <f>S9&amp;" "&amp;T9</f>
        <v>Lee Kyu Ha</v>
      </c>
      <c r="S9" s="520" t="s">
        <v>574</v>
      </c>
      <c r="T9" s="520" t="s">
        <v>575</v>
      </c>
      <c r="U9" s="614" t="s">
        <v>577</v>
      </c>
      <c r="V9" s="512" t="str">
        <f>VLOOKUP(R9,'2023年間集計'!$B$4:$D$77,3,FALSE)</f>
        <v>李 圭夏</v>
      </c>
      <c r="W9" s="511" t="s">
        <v>60</v>
      </c>
      <c r="X9" s="516">
        <v>10</v>
      </c>
      <c r="Y9" s="600"/>
    </row>
    <row r="10" spans="2:25" s="294" customFormat="1" ht="18" customHeight="1">
      <c r="B10" s="1417"/>
      <c r="C10" s="537" t="s">
        <v>4</v>
      </c>
      <c r="D10" s="538" t="s">
        <v>5</v>
      </c>
      <c r="E10" s="539" t="s">
        <v>339</v>
      </c>
      <c r="F10" s="538" t="s">
        <v>63</v>
      </c>
      <c r="G10" s="540">
        <v>30</v>
      </c>
      <c r="H10" s="541">
        <v>1</v>
      </c>
      <c r="I10" s="1394"/>
      <c r="J10" s="542" t="s">
        <v>226</v>
      </c>
      <c r="K10" s="543" t="s">
        <v>227</v>
      </c>
      <c r="L10" s="544" t="s">
        <v>339</v>
      </c>
      <c r="M10" s="521" t="s">
        <v>180</v>
      </c>
      <c r="N10" s="516">
        <v>27</v>
      </c>
      <c r="O10" s="536"/>
      <c r="Q10" s="598">
        <v>2</v>
      </c>
      <c r="R10" s="599" t="str">
        <f t="shared" si="0"/>
        <v>Nagai Candy</v>
      </c>
      <c r="S10" s="663" t="s">
        <v>4</v>
      </c>
      <c r="T10" s="663" t="s">
        <v>5</v>
      </c>
      <c r="U10" s="544" t="s">
        <v>339</v>
      </c>
      <c r="V10" s="512" t="str">
        <f>VLOOKUP(R10,'2023年間集計'!$B$4:$D$77,3,FALSE)</f>
        <v>Candy 長井</v>
      </c>
      <c r="W10" s="521" t="s">
        <v>63</v>
      </c>
      <c r="X10" s="511">
        <v>30</v>
      </c>
      <c r="Y10" s="535">
        <v>1</v>
      </c>
    </row>
    <row r="11" spans="2:25" s="294" customFormat="1" ht="18" customHeight="1" thickBot="1">
      <c r="B11" s="1419"/>
      <c r="C11" s="545" t="s">
        <v>142</v>
      </c>
      <c r="D11" s="311" t="s">
        <v>143</v>
      </c>
      <c r="E11" s="546" t="s">
        <v>353</v>
      </c>
      <c r="F11" s="311" t="s">
        <v>60</v>
      </c>
      <c r="G11" s="311" t="s">
        <v>159</v>
      </c>
      <c r="H11" s="547"/>
      <c r="I11" s="1421"/>
      <c r="J11" s="548" t="s">
        <v>556</v>
      </c>
      <c r="K11" s="549" t="s">
        <v>557</v>
      </c>
      <c r="L11" s="524" t="s">
        <v>339</v>
      </c>
      <c r="M11" s="336" t="s">
        <v>60</v>
      </c>
      <c r="N11" s="311" t="s">
        <v>159</v>
      </c>
      <c r="O11" s="550"/>
      <c r="Q11" s="598">
        <v>3</v>
      </c>
      <c r="R11" s="599" t="str">
        <f t="shared" ref="R11:R33" si="1">S11&amp;" "&amp;T11</f>
        <v>Kokubo Takahiro</v>
      </c>
      <c r="S11" s="664" t="s">
        <v>181</v>
      </c>
      <c r="T11" s="664" t="s">
        <v>182</v>
      </c>
      <c r="U11" s="544" t="s">
        <v>339</v>
      </c>
      <c r="V11" s="512" t="str">
        <f>VLOOKUP(R11,'2023年間集計'!$B$4:$D$77,3,FALSE)</f>
        <v>小久保 隆啓</v>
      </c>
      <c r="W11" s="511" t="s">
        <v>60</v>
      </c>
      <c r="X11" s="521">
        <v>23</v>
      </c>
      <c r="Y11" s="521">
        <v>15</v>
      </c>
    </row>
    <row r="12" spans="2:25" s="294" customFormat="1" ht="18" customHeight="1">
      <c r="B12" s="526">
        <v>3</v>
      </c>
      <c r="C12" s="527" t="s">
        <v>181</v>
      </c>
      <c r="D12" s="317" t="s">
        <v>182</v>
      </c>
      <c r="E12" s="528" t="s">
        <v>339</v>
      </c>
      <c r="F12" s="317" t="s">
        <v>60</v>
      </c>
      <c r="G12" s="315">
        <v>23</v>
      </c>
      <c r="H12" s="529">
        <v>15</v>
      </c>
      <c r="I12" s="318">
        <v>8</v>
      </c>
      <c r="J12" s="341" t="s">
        <v>2</v>
      </c>
      <c r="K12" s="342" t="s">
        <v>3</v>
      </c>
      <c r="L12" s="530" t="s">
        <v>339</v>
      </c>
      <c r="M12" s="342" t="s">
        <v>64</v>
      </c>
      <c r="N12" s="317">
        <v>12</v>
      </c>
      <c r="O12" s="551">
        <v>1</v>
      </c>
      <c r="Q12" s="598">
        <v>3</v>
      </c>
      <c r="R12" s="599" t="str">
        <f t="shared" si="1"/>
        <v>Cho Danny</v>
      </c>
      <c r="S12" s="663" t="s">
        <v>448</v>
      </c>
      <c r="T12" s="663" t="s">
        <v>573</v>
      </c>
      <c r="U12" s="512" t="s">
        <v>339</v>
      </c>
      <c r="V12" s="512" t="str">
        <f>VLOOKUP(R12,'2023年間集計'!$B$4:$D$77,3,FALSE)</f>
        <v>チョー ダニー</v>
      </c>
      <c r="W12" s="521" t="s">
        <v>63</v>
      </c>
      <c r="X12" s="553">
        <v>9</v>
      </c>
      <c r="Y12" s="521">
        <v>1</v>
      </c>
    </row>
    <row r="13" spans="2:25" s="294" customFormat="1" ht="18" customHeight="1">
      <c r="B13" s="1417">
        <v>0.45694444444444443</v>
      </c>
      <c r="C13" s="552" t="s">
        <v>145</v>
      </c>
      <c r="D13" s="521" t="s">
        <v>166</v>
      </c>
      <c r="E13" s="512" t="s">
        <v>339</v>
      </c>
      <c r="F13" s="521" t="s">
        <v>63</v>
      </c>
      <c r="G13" s="553">
        <v>9</v>
      </c>
      <c r="H13" s="517">
        <v>1</v>
      </c>
      <c r="I13" s="1394">
        <v>0.48472222222222222</v>
      </c>
      <c r="J13" s="552" t="s">
        <v>150</v>
      </c>
      <c r="K13" s="521" t="s">
        <v>151</v>
      </c>
      <c r="L13" s="512" t="s">
        <v>131</v>
      </c>
      <c r="M13" s="521" t="s">
        <v>60</v>
      </c>
      <c r="N13" s="516">
        <v>16</v>
      </c>
      <c r="O13" s="554">
        <v>1</v>
      </c>
      <c r="Q13" s="598">
        <v>4</v>
      </c>
      <c r="R13" s="599" t="str">
        <f t="shared" si="1"/>
        <v>Goto Atsuhiko</v>
      </c>
      <c r="S13" s="663" t="s">
        <v>177</v>
      </c>
      <c r="T13" s="663" t="s">
        <v>178</v>
      </c>
      <c r="U13" s="544" t="s">
        <v>127</v>
      </c>
      <c r="V13" s="512" t="str">
        <f>VLOOKUP(R13,'2023年間集計'!$B$4:$D$77,3,FALSE)</f>
        <v>後藤 敦彦</v>
      </c>
      <c r="W13" s="521" t="s">
        <v>60</v>
      </c>
      <c r="X13" s="511">
        <v>18</v>
      </c>
      <c r="Y13" s="516">
        <v>1</v>
      </c>
    </row>
    <row r="14" spans="2:25" s="294" customFormat="1" ht="18" customHeight="1">
      <c r="B14" s="1418"/>
      <c r="C14" s="555" t="s">
        <v>351</v>
      </c>
      <c r="D14" s="540" t="s">
        <v>352</v>
      </c>
      <c r="E14" s="539" t="s">
        <v>350</v>
      </c>
      <c r="F14" s="540" t="s">
        <v>60</v>
      </c>
      <c r="G14" s="556" t="s">
        <v>179</v>
      </c>
      <c r="H14" s="557">
        <v>1</v>
      </c>
      <c r="I14" s="1420"/>
      <c r="J14" s="558" t="s">
        <v>224</v>
      </c>
      <c r="K14" s="543" t="s">
        <v>225</v>
      </c>
      <c r="L14" s="520" t="s">
        <v>339</v>
      </c>
      <c r="M14" s="535" t="s">
        <v>64</v>
      </c>
      <c r="N14" s="516">
        <v>32</v>
      </c>
      <c r="O14" s="514"/>
      <c r="Q14" s="598">
        <v>4</v>
      </c>
      <c r="R14" s="599" t="str">
        <f t="shared" si="1"/>
        <v>Cho David</v>
      </c>
      <c r="S14" s="599" t="s">
        <v>349</v>
      </c>
      <c r="T14" s="599" t="s">
        <v>146</v>
      </c>
      <c r="U14" s="520" t="s">
        <v>339</v>
      </c>
      <c r="V14" s="512" t="str">
        <f>VLOOKUP(R14,'2023年間集計'!$B$4:$D$77,3,FALSE)</f>
        <v>チョー デビッド</v>
      </c>
      <c r="W14" s="535" t="s">
        <v>64</v>
      </c>
      <c r="X14" s="521">
        <v>20</v>
      </c>
      <c r="Y14" s="601">
        <v>12</v>
      </c>
    </row>
    <row r="15" spans="2:25" s="294" customFormat="1" ht="18" customHeight="1" thickBot="1">
      <c r="B15" s="1419"/>
      <c r="C15" s="559" t="s">
        <v>144</v>
      </c>
      <c r="D15" s="560" t="s">
        <v>124</v>
      </c>
      <c r="E15" s="546" t="s">
        <v>339</v>
      </c>
      <c r="F15" s="336" t="s">
        <v>60</v>
      </c>
      <c r="G15" s="311" t="s">
        <v>159</v>
      </c>
      <c r="H15" s="547"/>
      <c r="I15" s="1421"/>
      <c r="J15" s="561" t="s">
        <v>24</v>
      </c>
      <c r="K15" s="307" t="s">
        <v>37</v>
      </c>
      <c r="L15" s="524" t="s">
        <v>339</v>
      </c>
      <c r="M15" s="307" t="s">
        <v>63</v>
      </c>
      <c r="N15" s="311">
        <v>34</v>
      </c>
      <c r="O15" s="550">
        <v>1</v>
      </c>
      <c r="Q15" s="598">
        <v>4</v>
      </c>
      <c r="R15" s="599" t="str">
        <f t="shared" si="1"/>
        <v>Ishikawa Yoko</v>
      </c>
      <c r="S15" s="512" t="s">
        <v>171</v>
      </c>
      <c r="T15" s="512" t="s">
        <v>172</v>
      </c>
      <c r="U15" s="570" t="s">
        <v>558</v>
      </c>
      <c r="V15" s="512" t="str">
        <f>VLOOKUP(R15,'2023年間集計'!$B$4:$D$77,3,FALSE)</f>
        <v>石川 陽子</v>
      </c>
      <c r="W15" s="521" t="s">
        <v>63</v>
      </c>
      <c r="X15" s="511">
        <v>27</v>
      </c>
      <c r="Y15" s="521"/>
    </row>
    <row r="16" spans="2:25" s="294" customFormat="1" ht="18" customHeight="1">
      <c r="B16" s="562">
        <v>4</v>
      </c>
      <c r="C16" s="563" t="s">
        <v>177</v>
      </c>
      <c r="D16" s="564" t="s">
        <v>178</v>
      </c>
      <c r="E16" s="565" t="s">
        <v>127</v>
      </c>
      <c r="F16" s="564" t="s">
        <v>60</v>
      </c>
      <c r="G16" s="362">
        <v>18</v>
      </c>
      <c r="H16" s="509">
        <v>1</v>
      </c>
      <c r="I16" s="313">
        <v>9</v>
      </c>
      <c r="J16" s="566" t="s">
        <v>24</v>
      </c>
      <c r="K16" s="567" t="s">
        <v>355</v>
      </c>
      <c r="L16" s="508" t="s">
        <v>356</v>
      </c>
      <c r="M16" s="567" t="s">
        <v>60</v>
      </c>
      <c r="N16" s="564">
        <v>13</v>
      </c>
      <c r="O16" s="568">
        <v>8</v>
      </c>
      <c r="Q16" s="598">
        <v>5</v>
      </c>
      <c r="R16" s="599" t="str">
        <f t="shared" si="1"/>
        <v>Kamei Yoshio</v>
      </c>
      <c r="S16" s="599" t="s">
        <v>238</v>
      </c>
      <c r="T16" s="599" t="s">
        <v>239</v>
      </c>
      <c r="U16" s="599" t="s">
        <v>348</v>
      </c>
      <c r="V16" s="512" t="str">
        <f>VLOOKUP(R16,'2023年間集計'!$B$4:$D$77,3,FALSE)</f>
        <v>亀井 芳雄</v>
      </c>
      <c r="W16" s="535" t="s">
        <v>64</v>
      </c>
      <c r="X16" s="535">
        <v>9</v>
      </c>
      <c r="Y16" s="511">
        <v>18</v>
      </c>
    </row>
    <row r="17" spans="2:25" s="294" customFormat="1" ht="18" customHeight="1">
      <c r="B17" s="1417">
        <v>0.46249999999999997</v>
      </c>
      <c r="C17" s="534" t="s">
        <v>349</v>
      </c>
      <c r="D17" s="535" t="s">
        <v>146</v>
      </c>
      <c r="E17" s="520" t="s">
        <v>339</v>
      </c>
      <c r="F17" s="535" t="s">
        <v>64</v>
      </c>
      <c r="G17" s="521">
        <v>20</v>
      </c>
      <c r="H17" s="569">
        <v>12</v>
      </c>
      <c r="I17" s="1394">
        <v>0.49027777777777781</v>
      </c>
      <c r="J17" s="534" t="s">
        <v>164</v>
      </c>
      <c r="K17" s="535" t="s">
        <v>165</v>
      </c>
      <c r="L17" s="512" t="s">
        <v>364</v>
      </c>
      <c r="M17" s="535" t="s">
        <v>60</v>
      </c>
      <c r="N17" s="521">
        <v>21</v>
      </c>
      <c r="O17" s="554">
        <v>3</v>
      </c>
      <c r="Q17" s="598">
        <v>5</v>
      </c>
      <c r="R17" s="599" t="str">
        <f t="shared" si="1"/>
        <v>Arita Yasushi</v>
      </c>
      <c r="S17" s="520" t="s">
        <v>214</v>
      </c>
      <c r="T17" s="520" t="s">
        <v>215</v>
      </c>
      <c r="U17" s="512" t="s">
        <v>359</v>
      </c>
      <c r="V17" s="512" t="str">
        <f>VLOOKUP(R17,'2023年間集計'!$B$4:$D$77,3,FALSE)</f>
        <v>有田 靖</v>
      </c>
      <c r="W17" s="521" t="s">
        <v>60</v>
      </c>
      <c r="X17" s="516">
        <v>28</v>
      </c>
      <c r="Y17" s="521">
        <v>1</v>
      </c>
    </row>
    <row r="18" spans="2:25" s="294" customFormat="1" ht="18" customHeight="1">
      <c r="B18" s="1418"/>
      <c r="C18" s="558" t="s">
        <v>171</v>
      </c>
      <c r="D18" s="543" t="s">
        <v>172</v>
      </c>
      <c r="E18" s="570" t="s">
        <v>558</v>
      </c>
      <c r="F18" s="521" t="s">
        <v>63</v>
      </c>
      <c r="G18" s="511">
        <v>27</v>
      </c>
      <c r="H18" s="571"/>
      <c r="I18" s="1420"/>
      <c r="J18" s="558" t="s">
        <v>228</v>
      </c>
      <c r="K18" s="543" t="s">
        <v>23</v>
      </c>
      <c r="L18" s="570" t="s">
        <v>229</v>
      </c>
      <c r="M18" s="521" t="s">
        <v>180</v>
      </c>
      <c r="N18" s="516">
        <v>36</v>
      </c>
      <c r="O18" s="514"/>
      <c r="P18" s="26"/>
      <c r="Q18" s="598">
        <v>6</v>
      </c>
      <c r="R18" s="599" t="str">
        <f t="shared" si="1"/>
        <v>Kato Seiya</v>
      </c>
      <c r="S18" s="602" t="s">
        <v>49</v>
      </c>
      <c r="T18" s="602" t="s">
        <v>50</v>
      </c>
      <c r="U18" s="602" t="s">
        <v>333</v>
      </c>
      <c r="V18" s="512" t="str">
        <f>VLOOKUP(R18,'2023年間集計'!$B$4:$D$77,3,FALSE)</f>
        <v>加藤 清也</v>
      </c>
      <c r="W18" s="511" t="s">
        <v>60</v>
      </c>
      <c r="X18" s="535">
        <v>15</v>
      </c>
      <c r="Y18" s="516">
        <v>1</v>
      </c>
    </row>
    <row r="19" spans="2:25" s="294" customFormat="1" ht="18" customHeight="1" thickBot="1">
      <c r="B19" s="1424"/>
      <c r="C19" s="572" t="s">
        <v>156</v>
      </c>
      <c r="D19" s="573" t="s">
        <v>336</v>
      </c>
      <c r="E19" s="574" t="s">
        <v>337</v>
      </c>
      <c r="F19" s="556" t="s">
        <v>60</v>
      </c>
      <c r="G19" s="538" t="s">
        <v>179</v>
      </c>
      <c r="H19" s="575">
        <v>1</v>
      </c>
      <c r="I19" s="1425"/>
      <c r="J19" s="537" t="s">
        <v>25</v>
      </c>
      <c r="K19" s="538" t="s">
        <v>26</v>
      </c>
      <c r="L19" s="574" t="s">
        <v>207</v>
      </c>
      <c r="M19" s="538" t="s">
        <v>63</v>
      </c>
      <c r="N19" s="540">
        <v>36</v>
      </c>
      <c r="O19" s="576">
        <v>1</v>
      </c>
      <c r="P19" s="26"/>
      <c r="Q19" s="598">
        <v>6</v>
      </c>
      <c r="R19" s="599" t="str">
        <f t="shared" si="1"/>
        <v>Saito Ikuma</v>
      </c>
      <c r="S19" s="664" t="s">
        <v>240</v>
      </c>
      <c r="T19" s="664" t="s">
        <v>241</v>
      </c>
      <c r="U19" s="512" t="s">
        <v>126</v>
      </c>
      <c r="V19" s="512" t="str">
        <f>VLOOKUP(R19,'2023年間集計'!$B$4:$D$77,3,FALSE)</f>
        <v>齋藤 育真</v>
      </c>
      <c r="W19" s="511" t="s">
        <v>60</v>
      </c>
      <c r="X19" s="511">
        <v>31</v>
      </c>
      <c r="Y19" s="600">
        <v>6</v>
      </c>
    </row>
    <row r="20" spans="2:25" s="294" customFormat="1" ht="18" customHeight="1">
      <c r="B20" s="526">
        <v>5</v>
      </c>
      <c r="C20" s="341" t="s">
        <v>238</v>
      </c>
      <c r="D20" s="342" t="s">
        <v>239</v>
      </c>
      <c r="E20" s="577" t="s">
        <v>348</v>
      </c>
      <c r="F20" s="342" t="s">
        <v>64</v>
      </c>
      <c r="G20" s="342">
        <v>9</v>
      </c>
      <c r="H20" s="371">
        <v>18</v>
      </c>
      <c r="I20" s="318">
        <v>10</v>
      </c>
      <c r="J20" s="314" t="s">
        <v>61</v>
      </c>
      <c r="K20" s="315" t="s">
        <v>62</v>
      </c>
      <c r="L20" s="578" t="s">
        <v>354</v>
      </c>
      <c r="M20" s="315" t="s">
        <v>64</v>
      </c>
      <c r="N20" s="342">
        <v>17</v>
      </c>
      <c r="O20" s="579">
        <v>4</v>
      </c>
      <c r="P20" s="26"/>
      <c r="Q20" s="598">
        <v>6</v>
      </c>
      <c r="R20" s="599" t="str">
        <f t="shared" si="1"/>
        <v>Hori Masahiro</v>
      </c>
      <c r="S20" s="665" t="s">
        <v>154</v>
      </c>
      <c r="T20" s="665" t="s">
        <v>155</v>
      </c>
      <c r="U20" s="512" t="s">
        <v>365</v>
      </c>
      <c r="V20" s="512" t="str">
        <f>VLOOKUP(R20,'2023年間集計'!$B$4:$D$77,3,FALSE)</f>
        <v>堀 雅博</v>
      </c>
      <c r="W20" s="516" t="s">
        <v>180</v>
      </c>
      <c r="X20" s="511">
        <v>36</v>
      </c>
      <c r="Y20" s="600">
        <v>1</v>
      </c>
    </row>
    <row r="21" spans="2:25" s="294" customFormat="1" ht="18" customHeight="1">
      <c r="B21" s="1417">
        <v>0.4680555555555555</v>
      </c>
      <c r="C21" s="518" t="s">
        <v>214</v>
      </c>
      <c r="D21" s="519" t="s">
        <v>215</v>
      </c>
      <c r="E21" s="512" t="s">
        <v>359</v>
      </c>
      <c r="F21" s="521" t="s">
        <v>60</v>
      </c>
      <c r="G21" s="516">
        <v>28</v>
      </c>
      <c r="H21" s="517">
        <v>1</v>
      </c>
      <c r="I21" s="1394">
        <v>0.49583333333333335</v>
      </c>
      <c r="J21" s="558" t="s">
        <v>173</v>
      </c>
      <c r="K21" s="543" t="s">
        <v>174</v>
      </c>
      <c r="L21" s="570" t="s">
        <v>494</v>
      </c>
      <c r="M21" s="511" t="s">
        <v>60</v>
      </c>
      <c r="N21" s="516">
        <v>36</v>
      </c>
      <c r="O21" s="554"/>
      <c r="P21" s="26"/>
      <c r="Q21" s="598">
        <v>7</v>
      </c>
      <c r="R21" s="599" t="str">
        <f t="shared" si="1"/>
        <v>Koyama Akio</v>
      </c>
      <c r="S21" s="599" t="s">
        <v>35</v>
      </c>
      <c r="T21" s="599" t="s">
        <v>36</v>
      </c>
      <c r="U21" s="512" t="s">
        <v>332</v>
      </c>
      <c r="V21" s="512" t="str">
        <f>VLOOKUP(R21,'2023年間集計'!$B$4:$D$77,3,FALSE)</f>
        <v>小山 明男</v>
      </c>
      <c r="W21" s="535" t="s">
        <v>60</v>
      </c>
      <c r="X21" s="553">
        <v>22</v>
      </c>
      <c r="Y21" s="535">
        <v>1</v>
      </c>
    </row>
    <row r="22" spans="2:25" s="294" customFormat="1" ht="18" customHeight="1">
      <c r="B22" s="1418"/>
      <c r="C22" s="558" t="s">
        <v>559</v>
      </c>
      <c r="D22" s="543" t="s">
        <v>560</v>
      </c>
      <c r="E22" s="570" t="s">
        <v>561</v>
      </c>
      <c r="F22" s="511" t="s">
        <v>60</v>
      </c>
      <c r="G22" s="516" t="s">
        <v>179</v>
      </c>
      <c r="H22" s="580"/>
      <c r="I22" s="1420"/>
      <c r="J22" s="510" t="s">
        <v>156</v>
      </c>
      <c r="K22" s="511" t="s">
        <v>157</v>
      </c>
      <c r="L22" s="581" t="s">
        <v>339</v>
      </c>
      <c r="M22" s="540" t="s">
        <v>60</v>
      </c>
      <c r="N22" s="516" t="s">
        <v>159</v>
      </c>
      <c r="O22" s="554"/>
      <c r="P22" s="26"/>
      <c r="Q22" s="598">
        <v>7</v>
      </c>
      <c r="R22" s="599" t="str">
        <f t="shared" si="1"/>
        <v>Oi Masaya</v>
      </c>
      <c r="S22" s="599" t="s">
        <v>39</v>
      </c>
      <c r="T22" s="599" t="s">
        <v>34</v>
      </c>
      <c r="U22" s="512" t="s">
        <v>363</v>
      </c>
      <c r="V22" s="512" t="str">
        <f>VLOOKUP(R22,'2023年間集計'!$B$4:$D$77,3,FALSE)</f>
        <v>大井 昌哉</v>
      </c>
      <c r="W22" s="535" t="s">
        <v>60</v>
      </c>
      <c r="X22" s="535">
        <v>11</v>
      </c>
      <c r="Y22" s="511">
        <v>5</v>
      </c>
    </row>
    <row r="23" spans="2:25" s="294" customFormat="1" ht="18" customHeight="1" thickBot="1">
      <c r="B23" s="1422"/>
      <c r="C23" s="582" t="s">
        <v>360</v>
      </c>
      <c r="D23" s="583" t="s">
        <v>361</v>
      </c>
      <c r="E23" s="584" t="s">
        <v>362</v>
      </c>
      <c r="F23" s="585" t="s">
        <v>60</v>
      </c>
      <c r="G23" s="586" t="s">
        <v>179</v>
      </c>
      <c r="H23" s="587">
        <v>1</v>
      </c>
      <c r="I23" s="1423"/>
      <c r="J23" s="588" t="s">
        <v>289</v>
      </c>
      <c r="K23" s="588" t="s">
        <v>288</v>
      </c>
      <c r="L23" s="589" t="s">
        <v>290</v>
      </c>
      <c r="M23" s="583" t="s">
        <v>64</v>
      </c>
      <c r="N23" s="586" t="s">
        <v>159</v>
      </c>
      <c r="O23" s="590"/>
      <c r="P23" s="26"/>
      <c r="Q23" s="598">
        <v>7</v>
      </c>
      <c r="R23" s="599" t="str">
        <f t="shared" si="1"/>
        <v>Kuwata Akira</v>
      </c>
      <c r="S23" s="512" t="s">
        <v>226</v>
      </c>
      <c r="T23" s="512" t="s">
        <v>227</v>
      </c>
      <c r="U23" s="544" t="s">
        <v>339</v>
      </c>
      <c r="V23" s="512" t="str">
        <f>VLOOKUP(R23,'2023年間集計'!$B$4:$D$77,3,FALSE)</f>
        <v>桑田 晃</v>
      </c>
      <c r="W23" s="521" t="s">
        <v>180</v>
      </c>
      <c r="X23" s="516">
        <v>27</v>
      </c>
      <c r="Y23" s="511"/>
    </row>
    <row r="24" spans="2:25" s="294" customFormat="1" ht="18" customHeight="1" thickTop="1">
      <c r="B24" s="380"/>
      <c r="C24" s="381"/>
      <c r="D24" s="381"/>
      <c r="E24" s="381"/>
      <c r="F24" s="382"/>
      <c r="G24" s="382"/>
      <c r="H24" s="382"/>
      <c r="I24" s="380"/>
      <c r="J24" s="591"/>
      <c r="K24" s="383"/>
      <c r="L24" s="383"/>
      <c r="M24" s="23"/>
      <c r="N24" s="23"/>
      <c r="O24" s="23"/>
      <c r="P24" s="26"/>
      <c r="Q24" s="598">
        <v>8</v>
      </c>
      <c r="R24" s="599" t="str">
        <f t="shared" si="1"/>
        <v>Morioka Yasuhiro</v>
      </c>
      <c r="S24" s="599" t="s">
        <v>2</v>
      </c>
      <c r="T24" s="599" t="s">
        <v>3</v>
      </c>
      <c r="U24" s="512" t="s">
        <v>339</v>
      </c>
      <c r="V24" s="512" t="str">
        <f>VLOOKUP(R24,'2023年間集計'!$B$4:$D$77,3,FALSE)</f>
        <v>森岡 保弘</v>
      </c>
      <c r="W24" s="535" t="s">
        <v>64</v>
      </c>
      <c r="X24" s="511">
        <v>12</v>
      </c>
      <c r="Y24" s="511">
        <v>1</v>
      </c>
    </row>
    <row r="25" spans="2:25" ht="18" customHeight="1">
      <c r="B25" s="389" t="s">
        <v>562</v>
      </c>
      <c r="C25" s="389"/>
      <c r="D25" s="389"/>
      <c r="E25" s="389"/>
      <c r="F25" s="390"/>
      <c r="G25" s="390"/>
      <c r="H25" s="390"/>
      <c r="I25" s="386"/>
      <c r="J25" s="386"/>
      <c r="K25" s="387"/>
      <c r="L25" s="387"/>
      <c r="M25" s="388"/>
      <c r="N25" s="388"/>
      <c r="O25" s="388"/>
      <c r="P25" s="388"/>
      <c r="Q25" s="598">
        <v>8</v>
      </c>
      <c r="R25" s="599" t="str">
        <f t="shared" si="1"/>
        <v>Yaoita Tony</v>
      </c>
      <c r="S25" s="663" t="s">
        <v>150</v>
      </c>
      <c r="T25" s="663" t="s">
        <v>151</v>
      </c>
      <c r="U25" s="512" t="s">
        <v>131</v>
      </c>
      <c r="V25" s="512" t="str">
        <f>VLOOKUP(R25,'2023年間集計'!$B$4:$D$77,3,FALSE)</f>
        <v>矢尾板 Tony</v>
      </c>
      <c r="W25" s="521" t="s">
        <v>60</v>
      </c>
      <c r="X25" s="516">
        <v>16</v>
      </c>
      <c r="Y25" s="521">
        <v>1</v>
      </c>
    </row>
    <row r="26" spans="2:25" ht="18" customHeight="1">
      <c r="B26" s="389" t="s">
        <v>563</v>
      </c>
      <c r="C26" s="389"/>
      <c r="D26" s="389"/>
      <c r="E26" s="389"/>
      <c r="F26" s="390"/>
      <c r="G26" s="390"/>
      <c r="H26" s="390"/>
      <c r="I26" s="386"/>
      <c r="J26" s="386"/>
      <c r="K26" s="387"/>
      <c r="L26" s="387"/>
      <c r="M26" s="388"/>
      <c r="N26" s="388"/>
      <c r="O26" s="388"/>
      <c r="P26" s="388"/>
      <c r="Q26" s="598">
        <v>8</v>
      </c>
      <c r="R26" s="599" t="str">
        <f t="shared" si="1"/>
        <v>Yamanami Masanori</v>
      </c>
      <c r="S26" s="512" t="s">
        <v>224</v>
      </c>
      <c r="T26" s="512" t="s">
        <v>225</v>
      </c>
      <c r="U26" s="520" t="s">
        <v>339</v>
      </c>
      <c r="V26" s="512" t="str">
        <f>VLOOKUP(R26,'2023年間集計'!$B$4:$D$77,3,FALSE)</f>
        <v>山並 正憲</v>
      </c>
      <c r="W26" s="535" t="s">
        <v>64</v>
      </c>
      <c r="X26" s="516">
        <v>32</v>
      </c>
      <c r="Y26" s="600"/>
    </row>
    <row r="27" spans="2:25" ht="18" customHeight="1">
      <c r="B27" s="389" t="s">
        <v>564</v>
      </c>
      <c r="C27" s="389"/>
      <c r="D27" s="389"/>
      <c r="E27" s="389"/>
      <c r="F27" s="390"/>
      <c r="G27" s="390"/>
      <c r="H27" s="390"/>
      <c r="I27" s="386"/>
      <c r="J27" s="386"/>
      <c r="K27" s="387"/>
      <c r="L27" s="387"/>
      <c r="M27" s="388"/>
      <c r="N27" s="388"/>
      <c r="O27" s="388"/>
      <c r="P27" s="388"/>
      <c r="Q27" s="598">
        <v>8</v>
      </c>
      <c r="R27" s="599" t="str">
        <f t="shared" si="1"/>
        <v>Mizusawa Junko</v>
      </c>
      <c r="S27" s="663" t="s">
        <v>24</v>
      </c>
      <c r="T27" s="663" t="s">
        <v>37</v>
      </c>
      <c r="U27" s="520" t="s">
        <v>339</v>
      </c>
      <c r="V27" s="512" t="str">
        <f>VLOOKUP(R27,'2023年間集計'!$B$4:$D$77,3,FALSE)</f>
        <v>水澤 淳子</v>
      </c>
      <c r="W27" s="521" t="s">
        <v>180</v>
      </c>
      <c r="X27" s="516">
        <v>30</v>
      </c>
      <c r="Y27" s="521">
        <v>1</v>
      </c>
    </row>
    <row r="28" spans="2:25" ht="18" customHeight="1">
      <c r="B28" s="389" t="s">
        <v>370</v>
      </c>
      <c r="C28" s="387"/>
      <c r="D28" s="387"/>
      <c r="E28" s="387"/>
      <c r="F28" s="386"/>
      <c r="G28" s="391"/>
      <c r="H28" s="391"/>
      <c r="I28" s="392"/>
      <c r="J28" s="386"/>
      <c r="K28" s="387"/>
      <c r="L28" s="387"/>
      <c r="M28" s="388"/>
      <c r="N28" s="388"/>
      <c r="O28" s="388"/>
      <c r="P28" s="388"/>
      <c r="Q28" s="598">
        <v>9</v>
      </c>
      <c r="R28" s="599" t="str">
        <f t="shared" si="1"/>
        <v>Mizusawa Hank</v>
      </c>
      <c r="S28" s="665" t="s">
        <v>24</v>
      </c>
      <c r="T28" s="665" t="s">
        <v>355</v>
      </c>
      <c r="U28" s="512" t="s">
        <v>356</v>
      </c>
      <c r="V28" s="512" t="str">
        <f>VLOOKUP(R28,'2023年間集計'!$B$4:$D$77,3,FALSE)</f>
        <v>水澤 秀光</v>
      </c>
      <c r="W28" s="516" t="s">
        <v>60</v>
      </c>
      <c r="X28" s="521">
        <v>13</v>
      </c>
      <c r="Y28" s="511">
        <v>8</v>
      </c>
    </row>
    <row r="29" spans="2:25" ht="18" customHeight="1">
      <c r="B29" s="389" t="s">
        <v>565</v>
      </c>
      <c r="C29" s="387"/>
      <c r="D29" s="387"/>
      <c r="E29" s="387"/>
      <c r="F29" s="386"/>
      <c r="G29" s="391"/>
      <c r="H29" s="391"/>
      <c r="I29" s="386"/>
      <c r="J29" s="386"/>
      <c r="K29" s="387"/>
      <c r="L29" s="387"/>
      <c r="M29" s="388"/>
      <c r="N29" s="388"/>
      <c r="O29" s="388"/>
      <c r="P29" s="388"/>
      <c r="Q29" s="598">
        <v>9</v>
      </c>
      <c r="R29" s="599" t="str">
        <f t="shared" si="1"/>
        <v>Yamaguchi Taichi</v>
      </c>
      <c r="S29" s="599" t="s">
        <v>164</v>
      </c>
      <c r="T29" s="599" t="s">
        <v>165</v>
      </c>
      <c r="U29" s="512" t="s">
        <v>364</v>
      </c>
      <c r="V29" s="512" t="str">
        <f>VLOOKUP(R29,'2023年間集計'!$B$4:$D$77,3,FALSE)</f>
        <v>山口 太一</v>
      </c>
      <c r="W29" s="535" t="s">
        <v>60</v>
      </c>
      <c r="X29" s="521">
        <v>21</v>
      </c>
      <c r="Y29" s="521">
        <v>3</v>
      </c>
    </row>
    <row r="30" spans="2:25" ht="18" customHeight="1">
      <c r="B30" s="387" t="s">
        <v>372</v>
      </c>
      <c r="C30" s="387"/>
      <c r="D30" s="387"/>
      <c r="E30" s="387"/>
      <c r="F30" s="386"/>
      <c r="G30" s="391"/>
      <c r="H30" s="391"/>
      <c r="I30" s="386"/>
      <c r="J30" s="386"/>
      <c r="K30" s="387"/>
      <c r="L30" s="387"/>
      <c r="M30" s="388"/>
      <c r="N30" s="388"/>
      <c r="O30" s="388"/>
      <c r="P30" s="388"/>
      <c r="Q30" s="598">
        <v>9</v>
      </c>
      <c r="R30" s="599" t="str">
        <f t="shared" si="1"/>
        <v>Maegawa Mike</v>
      </c>
      <c r="S30" s="512" t="s">
        <v>228</v>
      </c>
      <c r="T30" s="512" t="s">
        <v>23</v>
      </c>
      <c r="U30" s="570" t="s">
        <v>229</v>
      </c>
      <c r="V30" s="512" t="str">
        <f>VLOOKUP(R30,'2023年間集計'!$B$4:$D$77,3,FALSE)</f>
        <v>マイク 前川</v>
      </c>
      <c r="W30" s="521" t="s">
        <v>180</v>
      </c>
      <c r="X30" s="516">
        <v>36</v>
      </c>
      <c r="Y30" s="600"/>
    </row>
    <row r="31" spans="2:25" ht="18" customHeight="1">
      <c r="B31" s="387" t="s">
        <v>566</v>
      </c>
      <c r="C31" s="387"/>
      <c r="D31" s="387"/>
      <c r="E31" s="387"/>
      <c r="F31" s="386"/>
      <c r="G31" s="391"/>
      <c r="H31" s="391"/>
      <c r="I31" s="386"/>
      <c r="J31" s="386"/>
      <c r="K31" s="393"/>
      <c r="L31" s="393"/>
      <c r="O31" s="388"/>
      <c r="P31" s="394"/>
      <c r="Q31" s="598">
        <v>9</v>
      </c>
      <c r="R31" s="599" t="str">
        <f t="shared" si="1"/>
        <v>Sugawa Masako</v>
      </c>
      <c r="S31" s="663" t="s">
        <v>25</v>
      </c>
      <c r="T31" s="663" t="s">
        <v>26</v>
      </c>
      <c r="U31" s="512" t="s">
        <v>207</v>
      </c>
      <c r="V31" s="512" t="str">
        <f>VLOOKUP(R31,'2023年間集計'!$B$4:$D$77,3,FALSE)</f>
        <v>須川 雅子</v>
      </c>
      <c r="W31" s="521" t="s">
        <v>63</v>
      </c>
      <c r="X31" s="511">
        <v>36</v>
      </c>
      <c r="Y31" s="516">
        <v>1</v>
      </c>
    </row>
    <row r="32" spans="2:25" ht="18" customHeight="1">
      <c r="B32" s="387" t="s">
        <v>567</v>
      </c>
      <c r="C32" s="387"/>
      <c r="D32" s="387"/>
      <c r="E32" s="387"/>
      <c r="F32" s="386"/>
      <c r="G32" s="391"/>
      <c r="H32" s="391"/>
      <c r="I32" s="386"/>
      <c r="J32" s="386"/>
      <c r="K32" s="393"/>
      <c r="L32" s="393"/>
      <c r="P32" s="388"/>
      <c r="Q32" s="598">
        <v>10</v>
      </c>
      <c r="R32" s="599" t="str">
        <f t="shared" si="1"/>
        <v>Shinozuka Kevin</v>
      </c>
      <c r="S32" s="663" t="s">
        <v>61</v>
      </c>
      <c r="T32" s="663" t="s">
        <v>62</v>
      </c>
      <c r="U32" s="603" t="s">
        <v>354</v>
      </c>
      <c r="V32" s="512" t="str">
        <f>VLOOKUP(R32,'2023年間集計'!$B$4:$D$77,3,FALSE)</f>
        <v>篠塚 和明</v>
      </c>
      <c r="W32" s="521" t="s">
        <v>64</v>
      </c>
      <c r="X32" s="535">
        <v>17</v>
      </c>
      <c r="Y32" s="516">
        <v>4</v>
      </c>
    </row>
    <row r="33" spans="2:25" ht="18" customHeight="1">
      <c r="B33" s="387" t="s">
        <v>375</v>
      </c>
      <c r="C33" s="387"/>
      <c r="D33" s="387"/>
      <c r="E33" s="387"/>
      <c r="F33" s="386"/>
      <c r="G33" s="391"/>
      <c r="H33" s="391"/>
      <c r="I33" s="386"/>
      <c r="J33" s="386"/>
      <c r="K33" s="387"/>
      <c r="L33" s="387"/>
      <c r="M33" s="388"/>
      <c r="N33" s="388"/>
      <c r="P33" s="265"/>
      <c r="Q33" s="598">
        <v>10</v>
      </c>
      <c r="R33" s="599" t="str">
        <f t="shared" si="1"/>
        <v>Inoue Kenta</v>
      </c>
      <c r="S33" s="512" t="s">
        <v>173</v>
      </c>
      <c r="T33" s="512" t="s">
        <v>174</v>
      </c>
      <c r="U33" s="570" t="s">
        <v>494</v>
      </c>
      <c r="V33" s="512" t="str">
        <f>VLOOKUP(R33,'2023年間集計'!$B$4:$D$77,3,FALSE)</f>
        <v>井上 兼太</v>
      </c>
      <c r="W33" s="511" t="s">
        <v>60</v>
      </c>
      <c r="X33" s="516">
        <v>36</v>
      </c>
      <c r="Y33" s="521"/>
    </row>
    <row r="34" spans="2:25" ht="18" customHeight="1">
      <c r="B34" s="387" t="s">
        <v>568</v>
      </c>
      <c r="C34" s="387"/>
      <c r="D34" s="387"/>
      <c r="E34" s="387"/>
      <c r="F34" s="386"/>
      <c r="G34" s="391"/>
      <c r="H34" s="391"/>
      <c r="I34" s="386"/>
      <c r="J34" s="386"/>
      <c r="K34" s="387"/>
      <c r="L34" s="387"/>
      <c r="M34" s="388"/>
      <c r="N34" s="388"/>
      <c r="O34" s="388"/>
      <c r="P34" s="265"/>
    </row>
    <row r="35" spans="2:25" ht="18" customHeight="1">
      <c r="B35" s="387" t="s">
        <v>569</v>
      </c>
      <c r="C35" s="387"/>
      <c r="D35" s="387"/>
      <c r="E35" s="387"/>
      <c r="F35" s="386"/>
      <c r="G35" s="391"/>
      <c r="H35" s="391"/>
      <c r="I35" s="386"/>
      <c r="J35" s="386"/>
      <c r="K35" s="387"/>
      <c r="L35" s="387"/>
      <c r="M35" s="388"/>
      <c r="N35" s="388"/>
      <c r="O35" s="388"/>
      <c r="P35" s="265"/>
    </row>
    <row r="36" spans="2:25" ht="18" customHeight="1">
      <c r="B36" s="387" t="s">
        <v>377</v>
      </c>
      <c r="C36" s="387"/>
      <c r="D36" s="387"/>
      <c r="E36" s="387"/>
      <c r="F36" s="386"/>
      <c r="G36" s="391"/>
      <c r="H36" s="391"/>
      <c r="I36" s="386"/>
      <c r="J36" s="386"/>
      <c r="K36" s="387"/>
      <c r="L36" s="387"/>
      <c r="M36" s="388"/>
      <c r="N36" s="388"/>
      <c r="O36" s="388"/>
      <c r="P36" s="265"/>
    </row>
    <row r="37" spans="2:25" ht="18" customHeight="1">
      <c r="B37" s="387" t="s">
        <v>378</v>
      </c>
      <c r="C37" s="387"/>
      <c r="D37" s="387"/>
      <c r="E37" s="387"/>
      <c r="F37" s="386"/>
      <c r="G37" s="391"/>
      <c r="H37" s="391"/>
      <c r="I37" s="386"/>
      <c r="J37" s="386"/>
      <c r="K37" s="387"/>
      <c r="L37" s="387"/>
      <c r="M37" s="388"/>
      <c r="N37" s="388"/>
      <c r="O37" s="388"/>
    </row>
    <row r="38" spans="2:25" ht="18" customHeight="1">
      <c r="B38" s="387" t="s">
        <v>379</v>
      </c>
      <c r="C38" s="387"/>
      <c r="D38" s="387"/>
      <c r="E38" s="387"/>
      <c r="F38" s="386"/>
      <c r="G38" s="391"/>
      <c r="H38" s="391"/>
      <c r="I38" s="386"/>
      <c r="J38" s="386"/>
      <c r="K38" s="387"/>
      <c r="L38" s="387"/>
      <c r="M38" s="388"/>
      <c r="N38" s="388"/>
      <c r="O38" s="388"/>
    </row>
    <row r="39" spans="2:25" ht="18" customHeight="1">
      <c r="B39" s="387" t="s">
        <v>380</v>
      </c>
      <c r="C39" s="387"/>
      <c r="D39" s="387"/>
      <c r="E39" s="387"/>
      <c r="F39" s="386"/>
      <c r="G39" s="391"/>
      <c r="H39" s="391"/>
      <c r="I39" s="386"/>
      <c r="J39" s="386"/>
      <c r="K39" s="393"/>
      <c r="L39" s="393"/>
      <c r="O39" s="388"/>
    </row>
    <row r="40" spans="2:25" ht="18" customHeight="1">
      <c r="B40" s="387" t="s">
        <v>381</v>
      </c>
      <c r="C40" s="387"/>
      <c r="D40" s="387"/>
      <c r="E40" s="387"/>
      <c r="F40" s="386"/>
      <c r="G40" s="391"/>
      <c r="H40" s="391"/>
      <c r="I40" s="386"/>
      <c r="J40" s="396"/>
      <c r="K40" s="393"/>
      <c r="L40" s="393"/>
      <c r="O40" s="388"/>
      <c r="P40" s="265"/>
    </row>
    <row r="41" spans="2:25" ht="18" customHeight="1">
      <c r="B41" s="397" t="s">
        <v>570</v>
      </c>
      <c r="C41" s="387"/>
      <c r="D41" s="387"/>
      <c r="E41" s="387"/>
      <c r="F41" s="386"/>
      <c r="G41" s="391"/>
      <c r="H41" s="391"/>
      <c r="I41" s="386"/>
      <c r="J41" s="396"/>
      <c r="K41" s="393"/>
      <c r="L41" s="393"/>
      <c r="P41" s="265"/>
    </row>
    <row r="42" spans="2:25" ht="18" customHeight="1">
      <c r="B42" s="393" t="s">
        <v>571</v>
      </c>
      <c r="C42" s="393"/>
      <c r="D42" s="393"/>
      <c r="E42" s="393"/>
      <c r="F42" s="396"/>
      <c r="G42" s="592"/>
      <c r="H42" s="592"/>
      <c r="I42" s="396"/>
      <c r="J42" s="396"/>
      <c r="K42" s="393"/>
      <c r="L42" s="393"/>
      <c r="P42" s="265"/>
    </row>
    <row r="43" spans="2:25" ht="17.25" customHeight="1">
      <c r="B43" s="393"/>
    </row>
    <row r="44" spans="2:25" ht="17.25" customHeight="1">
      <c r="B44" s="393"/>
    </row>
    <row r="45" spans="2:25" ht="17.25" customHeight="1">
      <c r="B45" s="393"/>
      <c r="Q45" s="270" t="s">
        <v>456</v>
      </c>
    </row>
    <row r="46" spans="2:25" ht="17.25" customHeight="1">
      <c r="B46" s="393"/>
      <c r="Q46" s="598">
        <v>3</v>
      </c>
      <c r="R46" s="599" t="str">
        <f>S46&amp;" "&amp;T46</f>
        <v>Sakai Tatsuya</v>
      </c>
      <c r="S46" s="664" t="s">
        <v>351</v>
      </c>
      <c r="T46" s="664" t="s">
        <v>352</v>
      </c>
      <c r="U46" s="544" t="s">
        <v>350</v>
      </c>
      <c r="V46" s="512" t="str">
        <f>VLOOKUP(R46,'2023年間集計'!$B$4:$D$77,3,FALSE)</f>
        <v>坂井 達弥</v>
      </c>
      <c r="W46" s="511" t="s">
        <v>60</v>
      </c>
      <c r="X46" s="516" t="s">
        <v>179</v>
      </c>
      <c r="Y46" s="521">
        <v>1</v>
      </c>
    </row>
    <row r="47" spans="2:25" ht="17.25" customHeight="1">
      <c r="Q47" s="598">
        <v>4</v>
      </c>
      <c r="R47" s="599" t="str">
        <f>S47&amp;" "&amp;T47</f>
        <v>Tanaka Michio</v>
      </c>
      <c r="S47" s="520" t="s">
        <v>156</v>
      </c>
      <c r="T47" s="520" t="s">
        <v>336</v>
      </c>
      <c r="U47" s="512" t="s">
        <v>337</v>
      </c>
      <c r="V47" s="512" t="str">
        <f>VLOOKUP(R47,'2023年間集計'!$B$4:$D$77,3,FALSE)</f>
        <v>田中 道夫</v>
      </c>
      <c r="W47" s="516" t="s">
        <v>60</v>
      </c>
      <c r="X47" s="521" t="s">
        <v>179</v>
      </c>
      <c r="Y47" s="521">
        <v>1</v>
      </c>
    </row>
    <row r="48" spans="2:25" ht="17.25" customHeight="1">
      <c r="Q48" s="598">
        <v>5</v>
      </c>
      <c r="R48" s="599" t="str">
        <f>S48&amp;" "&amp;T48</f>
        <v>Ichisugi Morihiro</v>
      </c>
      <c r="S48" s="512" t="s">
        <v>559</v>
      </c>
      <c r="T48" s="512" t="s">
        <v>560</v>
      </c>
      <c r="U48" s="570" t="s">
        <v>561</v>
      </c>
      <c r="V48" s="512" t="str">
        <f>VLOOKUP(R48,'2023年間集計'!$B$4:$D$77,3,FALSE)</f>
        <v>一杉 守宏</v>
      </c>
      <c r="W48" s="511" t="s">
        <v>60</v>
      </c>
      <c r="X48" s="516" t="s">
        <v>179</v>
      </c>
      <c r="Y48" s="516"/>
    </row>
    <row r="49" spans="12:25" ht="17.25" customHeight="1">
      <c r="Q49" s="598">
        <v>5</v>
      </c>
      <c r="R49" s="599" t="str">
        <f>S49&amp;" "&amp;T49</f>
        <v>Fujimoto Yasuyoshi</v>
      </c>
      <c r="S49" s="663" t="s">
        <v>360</v>
      </c>
      <c r="T49" s="663" t="s">
        <v>361</v>
      </c>
      <c r="U49" s="520" t="s">
        <v>362</v>
      </c>
      <c r="V49" s="512" t="str">
        <f>VLOOKUP(R49,'2023年間集計'!$B$4:$D$77,3,FALSE)</f>
        <v>藤本 安義</v>
      </c>
      <c r="W49" s="511" t="s">
        <v>60</v>
      </c>
      <c r="X49" s="516" t="s">
        <v>179</v>
      </c>
      <c r="Y49" s="511">
        <v>1</v>
      </c>
    </row>
    <row r="51" spans="12:25">
      <c r="Q51" s="270" t="s">
        <v>457</v>
      </c>
    </row>
    <row r="52" spans="12:25" ht="23">
      <c r="Q52" s="598">
        <v>2</v>
      </c>
      <c r="R52" s="599" t="str">
        <f t="shared" ref="R52:R57" si="2">S52&amp;" "&amp;T52</f>
        <v>Sato Yasuro</v>
      </c>
      <c r="S52" s="665" t="s">
        <v>142</v>
      </c>
      <c r="T52" s="665" t="s">
        <v>143</v>
      </c>
      <c r="U52" s="512" t="s">
        <v>353</v>
      </c>
      <c r="V52" s="512" t="str">
        <f>VLOOKUP(R52,'2023年間集計'!$B$4:$D$77,3,FALSE)</f>
        <v>佐藤 安郎</v>
      </c>
      <c r="W52" s="516" t="s">
        <v>60</v>
      </c>
      <c r="X52" s="516" t="s">
        <v>159</v>
      </c>
      <c r="Y52" s="535"/>
    </row>
    <row r="53" spans="12:25" ht="23">
      <c r="Q53" s="598">
        <v>3</v>
      </c>
      <c r="R53" s="599" t="str">
        <f t="shared" si="2"/>
        <v>Maehata Harutoshi</v>
      </c>
      <c r="S53" s="672" t="s">
        <v>144</v>
      </c>
      <c r="T53" s="672" t="s">
        <v>124</v>
      </c>
      <c r="U53" s="512" t="s">
        <v>339</v>
      </c>
      <c r="V53" s="512" t="str">
        <f>VLOOKUP(R53,'2023年間集計'!$B$4:$D$77,3,FALSE)</f>
        <v>前畑 治敏</v>
      </c>
      <c r="W53" s="511" t="s">
        <v>60</v>
      </c>
      <c r="X53" s="516" t="s">
        <v>159</v>
      </c>
      <c r="Y53" s="535"/>
    </row>
    <row r="54" spans="12:25" ht="23">
      <c r="Q54" s="598">
        <v>6</v>
      </c>
      <c r="R54" s="599" t="str">
        <f t="shared" si="2"/>
        <v>Nakamoto Daishiro</v>
      </c>
      <c r="S54" s="520" t="s">
        <v>551</v>
      </c>
      <c r="T54" s="520" t="s">
        <v>552</v>
      </c>
      <c r="U54" s="520" t="s">
        <v>339</v>
      </c>
      <c r="V54" s="512" t="str">
        <f>VLOOKUP(R54,'2023年間集計'!$B$4:$D$77,3,FALSE)</f>
        <v>中本 大志朗</v>
      </c>
      <c r="W54" s="511" t="s">
        <v>60</v>
      </c>
      <c r="X54" s="516" t="s">
        <v>159</v>
      </c>
      <c r="Y54" s="600"/>
    </row>
    <row r="55" spans="12:25" ht="23">
      <c r="Q55" s="598">
        <v>7</v>
      </c>
      <c r="R55" s="599" t="str">
        <f t="shared" si="2"/>
        <v>Umemoto Ryosuke</v>
      </c>
      <c r="S55" s="512" t="s">
        <v>556</v>
      </c>
      <c r="T55" s="512" t="s">
        <v>557</v>
      </c>
      <c r="U55" s="520" t="s">
        <v>339</v>
      </c>
      <c r="V55" s="512" t="str">
        <f>VLOOKUP(R55,'2023年間集計'!$B$4:$D$77,3,FALSE)</f>
        <v>梅本 良輔</v>
      </c>
      <c r="W55" s="511" t="s">
        <v>60</v>
      </c>
      <c r="X55" s="516" t="s">
        <v>159</v>
      </c>
      <c r="Y55" s="521"/>
    </row>
    <row r="56" spans="12:25" ht="23">
      <c r="Q56" s="598">
        <v>10</v>
      </c>
      <c r="R56" s="599" t="str">
        <f t="shared" si="2"/>
        <v>Tanaka Hugo</v>
      </c>
      <c r="S56" s="664" t="s">
        <v>156</v>
      </c>
      <c r="T56" s="664" t="s">
        <v>157</v>
      </c>
      <c r="U56" s="581" t="s">
        <v>339</v>
      </c>
      <c r="V56" s="512" t="str">
        <f>VLOOKUP(R56,'2023年間集計'!$B$4:$D$77,3,FALSE)</f>
        <v>田中 浩之</v>
      </c>
      <c r="W56" s="511" t="s">
        <v>60</v>
      </c>
      <c r="X56" s="516" t="s">
        <v>159</v>
      </c>
      <c r="Y56" s="521"/>
    </row>
    <row r="57" spans="12:25" ht="23">
      <c r="Q57" s="598">
        <v>10</v>
      </c>
      <c r="R57" s="599" t="str">
        <f t="shared" si="2"/>
        <v>Endo Makoto</v>
      </c>
      <c r="S57" s="673" t="s">
        <v>289</v>
      </c>
      <c r="T57" s="673" t="s">
        <v>288</v>
      </c>
      <c r="U57" s="604" t="s">
        <v>583</v>
      </c>
      <c r="V57" s="512" t="str">
        <f>VLOOKUP(R57,'2023年間集計'!$B$4:$D$77,3,FALSE)</f>
        <v>遠藤 誠</v>
      </c>
      <c r="W57" s="521" t="s">
        <v>64</v>
      </c>
      <c r="X57" s="516" t="s">
        <v>159</v>
      </c>
      <c r="Y57" s="600"/>
    </row>
    <row r="59" spans="12:25" ht="14">
      <c r="L59" s="521"/>
    </row>
  </sheetData>
  <mergeCells count="13">
    <mergeCell ref="B21:B23"/>
    <mergeCell ref="I21:I23"/>
    <mergeCell ref="B9:B11"/>
    <mergeCell ref="I9:I11"/>
    <mergeCell ref="B13:B15"/>
    <mergeCell ref="I13:I15"/>
    <mergeCell ref="B17:B19"/>
    <mergeCell ref="I17:I19"/>
    <mergeCell ref="N1:O1"/>
    <mergeCell ref="B2:H2"/>
    <mergeCell ref="I2:O2"/>
    <mergeCell ref="B5:B7"/>
    <mergeCell ref="I5:I7"/>
  </mergeCells>
  <phoneticPr fontId="61"/>
  <pageMargins left="0.51181102362204722" right="0.23622047244094491" top="0.23622047244094491" bottom="0.23622047244094491" header="0.31496062992125984" footer="0.31496062992125984"/>
  <pageSetup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930B1-72DC-4D86-8A49-A349D4AE73E0}">
  <sheetPr>
    <pageSetUpPr fitToPage="1"/>
  </sheetPr>
  <dimension ref="A1:AI132"/>
  <sheetViews>
    <sheetView zoomScale="62" workbookViewId="0">
      <selection activeCell="F35" sqref="E3:F35"/>
    </sheetView>
  </sheetViews>
  <sheetFormatPr defaultColWidth="9.08984375" defaultRowHeight="14"/>
  <cols>
    <col min="1" max="1" width="6.81640625" style="10" customWidth="1"/>
    <col min="2" max="2" width="10.36328125" style="10" bestFit="1" customWidth="1"/>
    <col min="3" max="3" width="4.1796875" style="18" bestFit="1" customWidth="1"/>
    <col min="4" max="4" width="24.26953125" style="18" hidden="1" customWidth="1"/>
    <col min="5" max="5" width="13.08984375" style="10" bestFit="1" customWidth="1"/>
    <col min="6" max="6" width="13.1796875" style="10" bestFit="1" customWidth="1"/>
    <col min="7" max="7" width="43.1796875" style="10" bestFit="1" customWidth="1"/>
    <col min="8" max="8" width="15.6328125" style="10" bestFit="1" customWidth="1"/>
    <col min="9" max="9" width="9" style="10" bestFit="1" customWidth="1"/>
    <col min="10" max="10" width="8.1796875" style="8" bestFit="1" customWidth="1"/>
    <col min="11" max="11" width="6.54296875" style="8" bestFit="1" customWidth="1"/>
    <col min="12" max="12" width="7.81640625" style="20" customWidth="1"/>
    <col min="13" max="13" width="9.81640625" style="10" bestFit="1" customWidth="1"/>
    <col min="14" max="14" width="10.81640625" style="10" bestFit="1" customWidth="1"/>
    <col min="15" max="15" width="5" style="8" hidden="1" customWidth="1"/>
    <col min="16" max="16" width="12.08984375" style="8" bestFit="1" customWidth="1"/>
    <col min="17" max="17" width="10.1796875" style="10" bestFit="1" customWidth="1"/>
    <col min="18" max="18" width="10.36328125" style="10" bestFit="1" customWidth="1"/>
    <col min="19" max="19" width="10.36328125" style="8" bestFit="1" customWidth="1"/>
    <col min="20" max="20" width="10.26953125" style="8" customWidth="1"/>
    <col min="21" max="21" width="11.08984375" style="8" customWidth="1"/>
    <col min="22" max="22" width="8.90625" style="8" customWidth="1"/>
    <col min="23" max="23" width="9.81640625" style="8" customWidth="1"/>
    <col min="24" max="24" width="6.08984375" style="8" customWidth="1"/>
    <col min="25" max="25" width="13.7265625" style="10" customWidth="1"/>
    <col min="26" max="26" width="13" style="10" customWidth="1"/>
    <col min="27" max="27" width="73" style="10" customWidth="1"/>
    <col min="28" max="28" width="24.54296875" style="10" hidden="1" customWidth="1"/>
    <col min="29" max="29" width="21.453125" style="10" customWidth="1"/>
    <col min="30" max="30" width="26.54296875" style="10" hidden="1" customWidth="1"/>
    <col min="31" max="34" width="9.1796875" style="10" bestFit="1" customWidth="1"/>
    <col min="35" max="35" width="12.90625" style="10" bestFit="1" customWidth="1"/>
    <col min="36" max="16384" width="9.08984375" style="10"/>
  </cols>
  <sheetData>
    <row r="1" spans="1:35" ht="21">
      <c r="A1" s="25" t="s">
        <v>72</v>
      </c>
      <c r="B1" s="25"/>
      <c r="E1" s="13"/>
      <c r="F1" s="13"/>
      <c r="G1" s="13"/>
      <c r="H1" s="13"/>
      <c r="Y1" s="82" t="s">
        <v>300</v>
      </c>
    </row>
    <row r="2" spans="1:35" ht="32.25" customHeight="1">
      <c r="A2" s="90" t="s">
        <v>188</v>
      </c>
      <c r="B2" s="91" t="s">
        <v>18</v>
      </c>
      <c r="C2" s="92" t="s">
        <v>196</v>
      </c>
      <c r="D2" s="818" t="s">
        <v>700</v>
      </c>
      <c r="E2" s="90" t="s">
        <v>28</v>
      </c>
      <c r="F2" s="90" t="s">
        <v>29</v>
      </c>
      <c r="G2" s="90" t="s">
        <v>17</v>
      </c>
      <c r="H2" s="472" t="s">
        <v>699</v>
      </c>
      <c r="I2" s="90" t="s">
        <v>68</v>
      </c>
      <c r="J2" s="90" t="s">
        <v>69</v>
      </c>
      <c r="K2" s="90" t="s">
        <v>19</v>
      </c>
      <c r="L2" s="90" t="s">
        <v>20</v>
      </c>
      <c r="M2" s="90" t="s">
        <v>21</v>
      </c>
      <c r="N2" s="90" t="s">
        <v>22</v>
      </c>
      <c r="O2" s="93" t="s">
        <v>70</v>
      </c>
      <c r="P2" s="94" t="s">
        <v>55</v>
      </c>
      <c r="Q2" s="94" t="s">
        <v>189</v>
      </c>
      <c r="R2" s="94" t="s">
        <v>190</v>
      </c>
      <c r="S2" s="94" t="s">
        <v>191</v>
      </c>
      <c r="T2" s="95" t="s">
        <v>186</v>
      </c>
      <c r="U2" s="96" t="s">
        <v>218</v>
      </c>
      <c r="V2" s="94" t="s">
        <v>195</v>
      </c>
      <c r="W2" s="92" t="s">
        <v>197</v>
      </c>
      <c r="X2" s="29"/>
      <c r="Y2" s="251" t="s">
        <v>73</v>
      </c>
      <c r="Z2" s="251" t="s">
        <v>74</v>
      </c>
      <c r="AA2" s="251" t="s">
        <v>315</v>
      </c>
      <c r="AB2" s="251" t="s">
        <v>198</v>
      </c>
      <c r="AC2" s="252" t="s">
        <v>85</v>
      </c>
      <c r="AD2" s="709"/>
      <c r="AE2" s="252" t="s">
        <v>95</v>
      </c>
      <c r="AF2" s="252" t="s">
        <v>96</v>
      </c>
      <c r="AG2" s="252" t="s">
        <v>97</v>
      </c>
      <c r="AH2" s="252" t="s">
        <v>71</v>
      </c>
      <c r="AI2" s="252" t="s">
        <v>98</v>
      </c>
    </row>
    <row r="3" spans="1:35" ht="21" customHeight="1">
      <c r="A3" s="97">
        <v>1</v>
      </c>
      <c r="B3" s="98" t="s">
        <v>192</v>
      </c>
      <c r="C3" s="810">
        <v>4</v>
      </c>
      <c r="D3" s="811" t="str">
        <f t="shared" ref="D3:D33" si="0">E3&amp;" "&amp;F3</f>
        <v>Kuwata Akira</v>
      </c>
      <c r="E3" s="747" t="s">
        <v>226</v>
      </c>
      <c r="F3" s="747" t="s">
        <v>227</v>
      </c>
      <c r="G3" s="743" t="s">
        <v>339</v>
      </c>
      <c r="H3" s="812" t="str">
        <f>VLOOKUP(D3,'2023年間集計'!$B$4:$D$77,3,FALSE)</f>
        <v>桑田 晃</v>
      </c>
      <c r="I3" s="751" t="s">
        <v>180</v>
      </c>
      <c r="J3" s="765">
        <v>27</v>
      </c>
      <c r="K3" s="101">
        <v>53</v>
      </c>
      <c r="L3" s="101">
        <v>42</v>
      </c>
      <c r="M3" s="101">
        <f t="shared" ref="M3:M33" si="1">K3+L3</f>
        <v>95</v>
      </c>
      <c r="N3" s="101">
        <f t="shared" ref="N3:N33" si="2">M3-J3</f>
        <v>68</v>
      </c>
      <c r="O3" s="102"/>
      <c r="P3" s="101"/>
      <c r="Q3" s="101"/>
      <c r="R3" s="101"/>
      <c r="S3" s="41"/>
      <c r="T3" s="97">
        <v>21</v>
      </c>
      <c r="U3" s="100">
        <f>VLOOKUP(H3,'2023年間集計'!$D$4:$BD$63,21,FALSE)</f>
        <v>4</v>
      </c>
      <c r="V3" s="101">
        <f t="shared" ref="V3:V35" si="3">T3+U3</f>
        <v>25</v>
      </c>
      <c r="W3" s="112">
        <f>(J3-(72-N3)/2)*0.8</f>
        <v>20</v>
      </c>
      <c r="X3" s="28"/>
      <c r="Y3" s="674" t="s">
        <v>8</v>
      </c>
      <c r="Z3" s="675"/>
      <c r="AA3" s="676" t="s">
        <v>307</v>
      </c>
      <c r="AB3" s="676" t="s">
        <v>301</v>
      </c>
      <c r="AC3" s="687" t="str">
        <f>H3</f>
        <v>桑田 晃</v>
      </c>
      <c r="AD3" s="710">
        <f>C3</f>
        <v>4</v>
      </c>
      <c r="AE3" s="832">
        <f>K3</f>
        <v>53</v>
      </c>
      <c r="AF3" s="832">
        <f>L3</f>
        <v>42</v>
      </c>
      <c r="AG3" s="832">
        <f>AE3+AF3</f>
        <v>95</v>
      </c>
      <c r="AH3" s="832">
        <f>J3</f>
        <v>27</v>
      </c>
      <c r="AI3" s="832">
        <f>AG3-AH3</f>
        <v>68</v>
      </c>
    </row>
    <row r="4" spans="1:35" ht="21" customHeight="1">
      <c r="A4" s="97">
        <f>A3+1</f>
        <v>2</v>
      </c>
      <c r="B4" s="98" t="s">
        <v>192</v>
      </c>
      <c r="C4" s="810">
        <v>2</v>
      </c>
      <c r="D4" s="811" t="str">
        <f t="shared" si="0"/>
        <v>Nagai Candy</v>
      </c>
      <c r="E4" s="815" t="s">
        <v>4</v>
      </c>
      <c r="F4" s="815" t="s">
        <v>5</v>
      </c>
      <c r="G4" s="743" t="s">
        <v>339</v>
      </c>
      <c r="H4" s="812" t="str">
        <f>VLOOKUP(D4,'2023年間集計'!$B$4:$D$77,3,FALSE)</f>
        <v>Candy 長井</v>
      </c>
      <c r="I4" s="751" t="s">
        <v>63</v>
      </c>
      <c r="J4" s="742">
        <v>30</v>
      </c>
      <c r="K4" s="101">
        <v>49</v>
      </c>
      <c r="L4" s="101">
        <v>49</v>
      </c>
      <c r="M4" s="101">
        <f t="shared" si="1"/>
        <v>98</v>
      </c>
      <c r="N4" s="101">
        <f t="shared" si="2"/>
        <v>68</v>
      </c>
      <c r="O4" s="102"/>
      <c r="P4" s="101"/>
      <c r="Q4" s="101"/>
      <c r="R4" s="101"/>
      <c r="S4" s="101"/>
      <c r="T4" s="97">
        <v>18</v>
      </c>
      <c r="U4" s="100">
        <f>VLOOKUP(H4,'2023年間集計'!$D$4:$BD$63,21,FALSE)</f>
        <v>2</v>
      </c>
      <c r="V4" s="101">
        <f t="shared" si="3"/>
        <v>20</v>
      </c>
      <c r="W4" s="112">
        <f>(J4-(72-N4)/2)*0.9</f>
        <v>25.2</v>
      </c>
      <c r="X4" s="28"/>
      <c r="Y4" s="674" t="s">
        <v>75</v>
      </c>
      <c r="Z4" s="677"/>
      <c r="AA4" s="678" t="s">
        <v>302</v>
      </c>
      <c r="AB4" s="678"/>
      <c r="AC4" s="687" t="str">
        <f t="shared" ref="AC4:AC35" si="4">H4</f>
        <v>Candy 長井</v>
      </c>
      <c r="AD4" s="710">
        <f t="shared" ref="AD4:AD30" si="5">C4</f>
        <v>2</v>
      </c>
      <c r="AE4" s="832">
        <f t="shared" ref="AE4:AF7" si="6">K4</f>
        <v>49</v>
      </c>
      <c r="AF4" s="832">
        <f t="shared" si="6"/>
        <v>49</v>
      </c>
      <c r="AG4" s="832">
        <f t="shared" ref="AG4:AG7" si="7">AE4+AF4</f>
        <v>98</v>
      </c>
      <c r="AH4" s="832">
        <f t="shared" ref="AH4:AH6" si="8">J4</f>
        <v>30</v>
      </c>
      <c r="AI4" s="832">
        <f t="shared" ref="AI4:AI7" si="9">AG4-AH4</f>
        <v>68</v>
      </c>
    </row>
    <row r="5" spans="1:35" ht="21" customHeight="1">
      <c r="A5" s="97">
        <f t="shared" ref="A5:A44" si="10">A4+1</f>
        <v>3</v>
      </c>
      <c r="B5" s="98" t="s">
        <v>192</v>
      </c>
      <c r="C5" s="810">
        <v>6</v>
      </c>
      <c r="D5" s="811" t="str">
        <f t="shared" si="0"/>
        <v>Yaoita Tony</v>
      </c>
      <c r="E5" s="815" t="s">
        <v>150</v>
      </c>
      <c r="F5" s="815" t="s">
        <v>151</v>
      </c>
      <c r="G5" s="747" t="s">
        <v>131</v>
      </c>
      <c r="H5" s="812" t="str">
        <f>VLOOKUP(D5,'2023年間集計'!$B$4:$D$77,3,FALSE)</f>
        <v>矢尾板 Tony</v>
      </c>
      <c r="I5" s="751" t="s">
        <v>60</v>
      </c>
      <c r="J5" s="765">
        <v>16</v>
      </c>
      <c r="K5" s="101">
        <v>40</v>
      </c>
      <c r="L5" s="101">
        <v>45</v>
      </c>
      <c r="M5" s="101">
        <f t="shared" si="1"/>
        <v>85</v>
      </c>
      <c r="N5" s="101">
        <f t="shared" si="2"/>
        <v>69</v>
      </c>
      <c r="O5" s="93"/>
      <c r="P5" s="101" t="s">
        <v>708</v>
      </c>
      <c r="Q5" s="101"/>
      <c r="R5" s="101"/>
      <c r="S5" s="101"/>
      <c r="T5" s="97">
        <v>15</v>
      </c>
      <c r="U5" s="100">
        <f>VLOOKUP(H5,'2023年間集計'!$D$4:$BD$63,21,FALSE)</f>
        <v>8</v>
      </c>
      <c r="V5" s="101">
        <f t="shared" si="3"/>
        <v>23</v>
      </c>
      <c r="W5" s="112">
        <f>(J5-(72-N5)/2)*0.95</f>
        <v>13.774999999999999</v>
      </c>
      <c r="X5" s="28"/>
      <c r="Y5" s="674" t="s">
        <v>76</v>
      </c>
      <c r="Z5" s="677"/>
      <c r="AA5" s="678" t="s">
        <v>303</v>
      </c>
      <c r="AB5" s="678" t="s">
        <v>199</v>
      </c>
      <c r="AC5" s="687" t="str">
        <f t="shared" si="4"/>
        <v>矢尾板 Tony</v>
      </c>
      <c r="AD5" s="710">
        <f t="shared" si="5"/>
        <v>6</v>
      </c>
      <c r="AE5" s="832">
        <f t="shared" si="6"/>
        <v>40</v>
      </c>
      <c r="AF5" s="832">
        <f t="shared" si="6"/>
        <v>45</v>
      </c>
      <c r="AG5" s="832">
        <f t="shared" si="7"/>
        <v>85</v>
      </c>
      <c r="AH5" s="832">
        <f t="shared" si="8"/>
        <v>16</v>
      </c>
      <c r="AI5" s="832">
        <f t="shared" si="9"/>
        <v>69</v>
      </c>
    </row>
    <row r="6" spans="1:35" ht="21" customHeight="1">
      <c r="A6" s="97">
        <f t="shared" si="10"/>
        <v>4</v>
      </c>
      <c r="B6" s="98" t="s">
        <v>192</v>
      </c>
      <c r="C6" s="810">
        <v>6</v>
      </c>
      <c r="D6" s="811" t="str">
        <f t="shared" si="0"/>
        <v>Kokubo Takahiro</v>
      </c>
      <c r="E6" s="1288" t="s">
        <v>181</v>
      </c>
      <c r="F6" s="1288" t="s">
        <v>182</v>
      </c>
      <c r="G6" s="743" t="s">
        <v>339</v>
      </c>
      <c r="H6" s="812" t="str">
        <f>VLOOKUP(D6,'2023年間集計'!$B$4:$D$77,3,FALSE)</f>
        <v>小久保 隆啓</v>
      </c>
      <c r="I6" s="742" t="s">
        <v>60</v>
      </c>
      <c r="J6" s="751">
        <v>25</v>
      </c>
      <c r="K6" s="101">
        <v>47</v>
      </c>
      <c r="L6" s="101">
        <v>47</v>
      </c>
      <c r="M6" s="101">
        <f t="shared" si="1"/>
        <v>94</v>
      </c>
      <c r="N6" s="101">
        <f t="shared" si="2"/>
        <v>69</v>
      </c>
      <c r="O6" s="102"/>
      <c r="P6" s="101"/>
      <c r="Q6" s="101"/>
      <c r="R6" s="101">
        <v>17</v>
      </c>
      <c r="S6" s="101"/>
      <c r="T6" s="97">
        <v>12</v>
      </c>
      <c r="U6" s="100">
        <f>VLOOKUP(H6,'2023年間集計'!$D$4:$BD$63,21,FALSE)</f>
        <v>16</v>
      </c>
      <c r="V6" s="101">
        <f t="shared" si="3"/>
        <v>28</v>
      </c>
      <c r="W6" s="41"/>
      <c r="Y6" s="674" t="s">
        <v>77</v>
      </c>
      <c r="Z6" s="677"/>
      <c r="AA6" s="678" t="s">
        <v>304</v>
      </c>
      <c r="AB6" s="678" t="s">
        <v>203</v>
      </c>
      <c r="AC6" s="687" t="str">
        <f t="shared" si="4"/>
        <v>小久保 隆啓</v>
      </c>
      <c r="AD6" s="710">
        <f t="shared" si="5"/>
        <v>6</v>
      </c>
      <c r="AE6" s="832">
        <f t="shared" si="6"/>
        <v>47</v>
      </c>
      <c r="AF6" s="832">
        <f t="shared" si="6"/>
        <v>47</v>
      </c>
      <c r="AG6" s="832">
        <f t="shared" si="7"/>
        <v>94</v>
      </c>
      <c r="AH6" s="832">
        <f t="shared" si="8"/>
        <v>25</v>
      </c>
      <c r="AI6" s="832">
        <f t="shared" si="9"/>
        <v>69</v>
      </c>
    </row>
    <row r="7" spans="1:35" ht="21" customHeight="1">
      <c r="A7" s="97">
        <f t="shared" si="10"/>
        <v>5</v>
      </c>
      <c r="B7" s="98" t="s">
        <v>192</v>
      </c>
      <c r="C7" s="810">
        <v>3</v>
      </c>
      <c r="D7" s="811" t="str">
        <f t="shared" si="0"/>
        <v>Kamei Yoshio</v>
      </c>
      <c r="E7" s="811" t="s">
        <v>238</v>
      </c>
      <c r="F7" s="811" t="s">
        <v>239</v>
      </c>
      <c r="G7" s="811" t="s">
        <v>348</v>
      </c>
      <c r="H7" s="812" t="str">
        <f>VLOOKUP(D7,'2023年間集計'!$B$4:$D$77,3,FALSE)</f>
        <v>亀井 芳雄</v>
      </c>
      <c r="I7" s="782" t="s">
        <v>64</v>
      </c>
      <c r="J7" s="782">
        <v>9</v>
      </c>
      <c r="K7" s="101">
        <v>41</v>
      </c>
      <c r="L7" s="101">
        <v>40</v>
      </c>
      <c r="M7" s="101">
        <f t="shared" si="1"/>
        <v>81</v>
      </c>
      <c r="N7" s="101">
        <f t="shared" si="2"/>
        <v>72</v>
      </c>
      <c r="O7" s="102"/>
      <c r="P7" s="101"/>
      <c r="Q7" s="101"/>
      <c r="R7" s="101" t="s">
        <v>676</v>
      </c>
      <c r="S7" s="103" t="s">
        <v>118</v>
      </c>
      <c r="T7" s="97">
        <v>11</v>
      </c>
      <c r="U7" s="100">
        <f>VLOOKUP(H7,'2023年間集計'!$D$4:$BD$63,21,FALSE)</f>
        <v>29</v>
      </c>
      <c r="V7" s="101">
        <f t="shared" si="3"/>
        <v>40</v>
      </c>
      <c r="W7" s="41"/>
      <c r="Y7" s="674" t="s">
        <v>78</v>
      </c>
      <c r="Z7" s="677"/>
      <c r="AA7" s="678" t="s">
        <v>701</v>
      </c>
      <c r="AB7" s="678" t="s">
        <v>702</v>
      </c>
      <c r="AC7" s="687" t="str">
        <f t="shared" si="4"/>
        <v>亀井 芳雄</v>
      </c>
      <c r="AD7" s="710">
        <f t="shared" si="5"/>
        <v>3</v>
      </c>
      <c r="AE7" s="832">
        <f t="shared" si="6"/>
        <v>41</v>
      </c>
      <c r="AF7" s="832">
        <f t="shared" si="6"/>
        <v>40</v>
      </c>
      <c r="AG7" s="832">
        <f t="shared" si="7"/>
        <v>81</v>
      </c>
      <c r="AH7" s="832">
        <f>J7</f>
        <v>9</v>
      </c>
      <c r="AI7" s="832">
        <f t="shared" si="9"/>
        <v>72</v>
      </c>
    </row>
    <row r="8" spans="1:35" ht="21" customHeight="1">
      <c r="A8" s="97">
        <f t="shared" si="10"/>
        <v>6</v>
      </c>
      <c r="B8" s="98" t="s">
        <v>192</v>
      </c>
      <c r="C8" s="810">
        <v>8</v>
      </c>
      <c r="D8" s="811" t="str">
        <f t="shared" si="0"/>
        <v>Mizusawa Hank</v>
      </c>
      <c r="E8" s="1289" t="s">
        <v>24</v>
      </c>
      <c r="F8" s="1289" t="s">
        <v>355</v>
      </c>
      <c r="G8" s="747" t="s">
        <v>356</v>
      </c>
      <c r="H8" s="812" t="str">
        <f>VLOOKUP(D8,'2023年間集計'!$B$4:$D$77,3,FALSE)</f>
        <v>水澤 秀光</v>
      </c>
      <c r="I8" s="765" t="s">
        <v>60</v>
      </c>
      <c r="J8" s="751">
        <v>13</v>
      </c>
      <c r="K8" s="101">
        <v>42</v>
      </c>
      <c r="L8" s="101">
        <v>43</v>
      </c>
      <c r="M8" s="101">
        <f t="shared" si="1"/>
        <v>85</v>
      </c>
      <c r="N8" s="101">
        <f t="shared" si="2"/>
        <v>72</v>
      </c>
      <c r="O8" s="102"/>
      <c r="P8" s="101" t="s">
        <v>709</v>
      </c>
      <c r="Q8" s="101">
        <v>12</v>
      </c>
      <c r="R8" s="101"/>
      <c r="S8" s="101"/>
      <c r="T8" s="97">
        <v>10</v>
      </c>
      <c r="U8" s="100">
        <f>VLOOKUP(H8,'2023年間集計'!$D$4:$BD$63,21,FALSE)</f>
        <v>8</v>
      </c>
      <c r="V8" s="101">
        <f t="shared" si="3"/>
        <v>18</v>
      </c>
      <c r="W8" s="41"/>
      <c r="Y8" s="674" t="s">
        <v>79</v>
      </c>
      <c r="Z8" s="674"/>
      <c r="AA8" s="678" t="s">
        <v>86</v>
      </c>
      <c r="AB8" s="678" t="s">
        <v>202</v>
      </c>
      <c r="AC8" s="687" t="str">
        <f t="shared" si="4"/>
        <v>水澤 秀光</v>
      </c>
      <c r="AD8" s="710">
        <f t="shared" si="5"/>
        <v>8</v>
      </c>
      <c r="AE8" s="833"/>
      <c r="AF8" s="833"/>
      <c r="AG8" s="833"/>
      <c r="AH8" s="833"/>
      <c r="AI8" s="833"/>
    </row>
    <row r="9" spans="1:35" ht="21" customHeight="1">
      <c r="A9" s="97">
        <f t="shared" si="10"/>
        <v>7</v>
      </c>
      <c r="B9" s="98" t="s">
        <v>192</v>
      </c>
      <c r="C9" s="810">
        <v>5</v>
      </c>
      <c r="D9" s="811" t="str">
        <f t="shared" si="0"/>
        <v>Ichikawa Yoji</v>
      </c>
      <c r="E9" s="781" t="s">
        <v>0</v>
      </c>
      <c r="F9" s="781" t="s">
        <v>1</v>
      </c>
      <c r="G9" s="747" t="s">
        <v>339</v>
      </c>
      <c r="H9" s="812" t="str">
        <f>VLOOKUP(D9,'2023年間集計'!$B$4:$D$77,3,FALSE)</f>
        <v>市川 洋治</v>
      </c>
      <c r="I9" s="742" t="s">
        <v>60</v>
      </c>
      <c r="J9" s="816">
        <v>26.879999999999995</v>
      </c>
      <c r="K9" s="101">
        <v>47</v>
      </c>
      <c r="L9" s="101">
        <v>52</v>
      </c>
      <c r="M9" s="101">
        <f t="shared" si="1"/>
        <v>99</v>
      </c>
      <c r="N9" s="823">
        <f t="shared" si="2"/>
        <v>72.12</v>
      </c>
      <c r="O9" s="102"/>
      <c r="P9" s="101"/>
      <c r="Q9" s="101"/>
      <c r="R9" s="103"/>
      <c r="S9" s="101"/>
      <c r="T9" s="97">
        <v>9</v>
      </c>
      <c r="U9" s="100">
        <f>VLOOKUP(H9,'2023年間集計'!$D$4:$BD$63,21,FALSE)</f>
        <v>0</v>
      </c>
      <c r="V9" s="101">
        <f t="shared" si="3"/>
        <v>9</v>
      </c>
      <c r="W9" s="41"/>
      <c r="Y9" s="674" t="s">
        <v>80</v>
      </c>
      <c r="Z9" s="674"/>
      <c r="AA9" s="678" t="s">
        <v>206</v>
      </c>
      <c r="AB9" s="678"/>
      <c r="AC9" s="687" t="str">
        <f t="shared" si="4"/>
        <v>市川 洋治</v>
      </c>
      <c r="AD9" s="710">
        <f t="shared" si="5"/>
        <v>5</v>
      </c>
      <c r="AE9" s="833"/>
      <c r="AF9" s="833"/>
      <c r="AG9" s="833"/>
      <c r="AH9" s="833"/>
      <c r="AI9" s="833"/>
    </row>
    <row r="10" spans="1:35" ht="21" customHeight="1">
      <c r="A10" s="97">
        <f t="shared" si="10"/>
        <v>8</v>
      </c>
      <c r="B10" s="98" t="s">
        <v>192</v>
      </c>
      <c r="C10" s="810">
        <v>4</v>
      </c>
      <c r="D10" s="811" t="str">
        <f t="shared" si="0"/>
        <v>Shinozuka Kevin</v>
      </c>
      <c r="E10" s="815" t="s">
        <v>61</v>
      </c>
      <c r="F10" s="815" t="s">
        <v>62</v>
      </c>
      <c r="G10" s="743" t="s">
        <v>354</v>
      </c>
      <c r="H10" s="812" t="str">
        <f>VLOOKUP(D10,'2023年間集計'!$B$4:$D$77,3,FALSE)</f>
        <v>篠塚 和明</v>
      </c>
      <c r="I10" s="751" t="s">
        <v>64</v>
      </c>
      <c r="J10" s="782">
        <v>17</v>
      </c>
      <c r="K10" s="101">
        <v>45</v>
      </c>
      <c r="L10" s="101">
        <v>45</v>
      </c>
      <c r="M10" s="101">
        <f t="shared" si="1"/>
        <v>90</v>
      </c>
      <c r="N10" s="101">
        <f t="shared" si="2"/>
        <v>73</v>
      </c>
      <c r="O10" s="102"/>
      <c r="P10" s="101" t="s">
        <v>707</v>
      </c>
      <c r="Q10" s="101"/>
      <c r="R10" s="101"/>
      <c r="S10" s="101"/>
      <c r="T10" s="97">
        <v>8</v>
      </c>
      <c r="U10" s="100">
        <f>VLOOKUP(H10,'2023年間集計'!$D$4:$BD$63,21,FALSE)</f>
        <v>13</v>
      </c>
      <c r="V10" s="101">
        <f t="shared" si="3"/>
        <v>21</v>
      </c>
      <c r="W10" s="41"/>
      <c r="Y10" s="674" t="s">
        <v>81</v>
      </c>
      <c r="Z10" s="674"/>
      <c r="AA10" s="678" t="s">
        <v>220</v>
      </c>
      <c r="AB10" s="678" t="s">
        <v>204</v>
      </c>
      <c r="AC10" s="687" t="str">
        <f t="shared" si="4"/>
        <v>篠塚 和明</v>
      </c>
      <c r="AD10" s="710">
        <f t="shared" si="5"/>
        <v>4</v>
      </c>
      <c r="AE10" s="833"/>
      <c r="AF10" s="833"/>
      <c r="AG10" s="833"/>
      <c r="AH10" s="833"/>
      <c r="AI10" s="833"/>
    </row>
    <row r="11" spans="1:35" ht="21" customHeight="1">
      <c r="A11" s="97">
        <f t="shared" si="10"/>
        <v>9</v>
      </c>
      <c r="B11" s="98" t="s">
        <v>192</v>
      </c>
      <c r="C11" s="810">
        <v>2</v>
      </c>
      <c r="D11" s="811" t="str">
        <f t="shared" si="0"/>
        <v>Miyazaki Tadashi</v>
      </c>
      <c r="E11" s="1289" t="s">
        <v>140</v>
      </c>
      <c r="F11" s="1289" t="s">
        <v>141</v>
      </c>
      <c r="G11" s="747" t="s">
        <v>334</v>
      </c>
      <c r="H11" s="812" t="str">
        <f>VLOOKUP(D11,'2023年間集計'!$B$4:$D$77,3,FALSE)</f>
        <v>宮崎 正</v>
      </c>
      <c r="I11" s="765" t="s">
        <v>64</v>
      </c>
      <c r="J11" s="765">
        <v>25</v>
      </c>
      <c r="K11" s="101">
        <v>52</v>
      </c>
      <c r="L11" s="101">
        <v>46</v>
      </c>
      <c r="M11" s="101">
        <f t="shared" si="1"/>
        <v>98</v>
      </c>
      <c r="N11" s="101">
        <f t="shared" si="2"/>
        <v>73</v>
      </c>
      <c r="O11" s="102"/>
      <c r="P11" s="101">
        <v>14</v>
      </c>
      <c r="Q11" s="101">
        <v>14</v>
      </c>
      <c r="R11" s="101"/>
      <c r="S11" s="101"/>
      <c r="T11" s="97">
        <v>7</v>
      </c>
      <c r="U11" s="100">
        <f>VLOOKUP(H11,'2023年間集計'!$D$4:$BD$63,21,FALSE)</f>
        <v>18</v>
      </c>
      <c r="V11" s="101">
        <f t="shared" si="3"/>
        <v>25</v>
      </c>
      <c r="W11" s="41"/>
      <c r="Y11" s="674" t="s">
        <v>82</v>
      </c>
      <c r="Z11" s="674"/>
      <c r="AA11" s="678" t="s">
        <v>305</v>
      </c>
      <c r="AB11" s="678" t="s">
        <v>200</v>
      </c>
      <c r="AC11" s="687" t="str">
        <f t="shared" si="4"/>
        <v>宮崎 正</v>
      </c>
      <c r="AD11" s="710">
        <f t="shared" si="5"/>
        <v>2</v>
      </c>
      <c r="AE11" s="833"/>
      <c r="AF11" s="833"/>
      <c r="AG11" s="833"/>
      <c r="AH11" s="833"/>
      <c r="AI11" s="833"/>
    </row>
    <row r="12" spans="1:35" ht="21" customHeight="1">
      <c r="A12" s="97">
        <f t="shared" si="10"/>
        <v>10</v>
      </c>
      <c r="B12" s="98" t="s">
        <v>192</v>
      </c>
      <c r="C12" s="810">
        <v>6</v>
      </c>
      <c r="D12" s="811" t="str">
        <f t="shared" si="0"/>
        <v>Ishikawa Yoko</v>
      </c>
      <c r="E12" s="747" t="s">
        <v>171</v>
      </c>
      <c r="F12" s="747" t="s">
        <v>172</v>
      </c>
      <c r="G12" s="747" t="s">
        <v>558</v>
      </c>
      <c r="H12" s="812" t="str">
        <f>VLOOKUP(D12,'2023年間集計'!$B$4:$D$77,3,FALSE)</f>
        <v>石川 陽子</v>
      </c>
      <c r="I12" s="751" t="s">
        <v>63</v>
      </c>
      <c r="J12" s="742">
        <v>27</v>
      </c>
      <c r="K12" s="101">
        <v>51</v>
      </c>
      <c r="L12" s="101">
        <v>49</v>
      </c>
      <c r="M12" s="101">
        <f t="shared" si="1"/>
        <v>100</v>
      </c>
      <c r="N12" s="101">
        <f t="shared" si="2"/>
        <v>73</v>
      </c>
      <c r="O12" s="105"/>
      <c r="P12" s="101"/>
      <c r="Q12" s="101"/>
      <c r="R12" s="101"/>
      <c r="S12" s="101"/>
      <c r="T12" s="97">
        <v>6</v>
      </c>
      <c r="U12" s="100">
        <f>VLOOKUP(H12,'2023年間集計'!$D$4:$BD$63,21,FALSE)</f>
        <v>3</v>
      </c>
      <c r="V12" s="101">
        <f t="shared" si="3"/>
        <v>9</v>
      </c>
      <c r="W12" s="41"/>
      <c r="Y12" s="674" t="s">
        <v>83</v>
      </c>
      <c r="Z12" s="674"/>
      <c r="AA12" s="678" t="s">
        <v>306</v>
      </c>
      <c r="AB12" s="678" t="s">
        <v>205</v>
      </c>
      <c r="AC12" s="687" t="str">
        <f t="shared" si="4"/>
        <v>石川 陽子</v>
      </c>
      <c r="AD12" s="710">
        <f t="shared" si="5"/>
        <v>6</v>
      </c>
      <c r="AE12" s="833"/>
      <c r="AF12" s="833"/>
      <c r="AG12" s="833"/>
      <c r="AH12" s="833"/>
      <c r="AI12" s="833"/>
    </row>
    <row r="13" spans="1:35" ht="21" customHeight="1">
      <c r="A13" s="97">
        <f t="shared" si="10"/>
        <v>11</v>
      </c>
      <c r="B13" s="98" t="s">
        <v>192</v>
      </c>
      <c r="C13" s="810">
        <v>3</v>
      </c>
      <c r="D13" s="811" t="str">
        <f t="shared" si="0"/>
        <v>Sakai Tatsuya</v>
      </c>
      <c r="E13" s="1288" t="s">
        <v>351</v>
      </c>
      <c r="F13" s="1288" t="s">
        <v>352</v>
      </c>
      <c r="G13" s="743" t="s">
        <v>350</v>
      </c>
      <c r="H13" s="812" t="str">
        <f>VLOOKUP(D13,'2023年間集計'!$B$4:$D$77,3,FALSE)</f>
        <v>坂井 達弥</v>
      </c>
      <c r="I13" s="742" t="s">
        <v>60</v>
      </c>
      <c r="J13" s="813">
        <v>32</v>
      </c>
      <c r="K13" s="101">
        <v>51</v>
      </c>
      <c r="L13" s="101">
        <v>54</v>
      </c>
      <c r="M13" s="101">
        <f t="shared" si="1"/>
        <v>105</v>
      </c>
      <c r="N13" s="101">
        <f t="shared" si="2"/>
        <v>73</v>
      </c>
      <c r="O13" s="102"/>
      <c r="P13" s="101"/>
      <c r="Q13" s="101"/>
      <c r="R13" s="101"/>
      <c r="S13" s="101"/>
      <c r="T13" s="97">
        <v>5</v>
      </c>
      <c r="U13" s="100">
        <f>VLOOKUP(H13,'2023年間集計'!$D$4:$BD$63,21,FALSE)</f>
        <v>2</v>
      </c>
      <c r="V13" s="101">
        <f t="shared" si="3"/>
        <v>7</v>
      </c>
      <c r="W13" s="41"/>
      <c r="Y13" s="674" t="s">
        <v>99</v>
      </c>
      <c r="Z13" s="674"/>
      <c r="AA13" s="678" t="s">
        <v>308</v>
      </c>
      <c r="AB13" s="674"/>
      <c r="AC13" s="687" t="str">
        <f t="shared" si="4"/>
        <v>坂井 達弥</v>
      </c>
      <c r="AD13" s="710">
        <f t="shared" si="5"/>
        <v>3</v>
      </c>
      <c r="AE13" s="833"/>
      <c r="AF13" s="833"/>
      <c r="AG13" s="833"/>
      <c r="AH13" s="833"/>
      <c r="AI13" s="833"/>
    </row>
    <row r="14" spans="1:35" ht="21" customHeight="1">
      <c r="A14" s="97">
        <f t="shared" si="10"/>
        <v>12</v>
      </c>
      <c r="B14" s="98" t="s">
        <v>192</v>
      </c>
      <c r="C14" s="810">
        <v>2</v>
      </c>
      <c r="D14" s="811" t="str">
        <f t="shared" si="0"/>
        <v>Lee Kyu Ha</v>
      </c>
      <c r="E14" s="762" t="s">
        <v>553</v>
      </c>
      <c r="F14" s="762" t="s">
        <v>554</v>
      </c>
      <c r="G14" s="762" t="s">
        <v>555</v>
      </c>
      <c r="H14" s="812" t="str">
        <f>VLOOKUP(D14,'2023年間集計'!$B$4:$D$77,3,FALSE)</f>
        <v>李 圭夏</v>
      </c>
      <c r="I14" s="742" t="s">
        <v>60</v>
      </c>
      <c r="J14" s="765">
        <v>10</v>
      </c>
      <c r="K14" s="101">
        <v>43</v>
      </c>
      <c r="L14" s="101">
        <v>41</v>
      </c>
      <c r="M14" s="101">
        <f t="shared" si="1"/>
        <v>84</v>
      </c>
      <c r="N14" s="101">
        <f t="shared" si="2"/>
        <v>74</v>
      </c>
      <c r="O14" s="105"/>
      <c r="P14" s="101">
        <v>16</v>
      </c>
      <c r="Q14" s="101"/>
      <c r="R14" s="101"/>
      <c r="S14" s="101"/>
      <c r="T14" s="97">
        <v>4</v>
      </c>
      <c r="U14" s="100">
        <f>VLOOKUP(H14,'2023年間集計'!$D$4:$BD$63,21,FALSE)</f>
        <v>10</v>
      </c>
      <c r="V14" s="101">
        <f t="shared" si="3"/>
        <v>14</v>
      </c>
      <c r="W14" s="41"/>
      <c r="Y14" s="674" t="s">
        <v>84</v>
      </c>
      <c r="Z14" s="674"/>
      <c r="AA14" s="687" t="s">
        <v>576</v>
      </c>
      <c r="AB14" s="687" t="s">
        <v>237</v>
      </c>
      <c r="AC14" s="687" t="str">
        <f t="shared" si="4"/>
        <v>李 圭夏</v>
      </c>
      <c r="AD14" s="710">
        <f t="shared" si="5"/>
        <v>2</v>
      </c>
      <c r="AE14" s="833"/>
      <c r="AF14" s="833"/>
      <c r="AG14" s="833"/>
      <c r="AH14" s="833"/>
      <c r="AI14" s="833"/>
    </row>
    <row r="15" spans="1:35" ht="21" customHeight="1">
      <c r="A15" s="97">
        <f t="shared" si="10"/>
        <v>13</v>
      </c>
      <c r="B15" s="98" t="s">
        <v>192</v>
      </c>
      <c r="C15" s="810">
        <v>9</v>
      </c>
      <c r="D15" s="811" t="str">
        <f t="shared" si="0"/>
        <v>Nagai Shunji</v>
      </c>
      <c r="E15" s="781" t="s">
        <v>4</v>
      </c>
      <c r="F15" s="781" t="s">
        <v>158</v>
      </c>
      <c r="G15" s="747" t="s">
        <v>339</v>
      </c>
      <c r="H15" s="812" t="str">
        <f>VLOOKUP(D15,'2023年間集計'!$B$4:$D$77,3,FALSE)</f>
        <v>長井 俊志</v>
      </c>
      <c r="I15" s="782" t="s">
        <v>60</v>
      </c>
      <c r="J15" s="813">
        <v>13</v>
      </c>
      <c r="K15" s="101">
        <v>41</v>
      </c>
      <c r="L15" s="101">
        <v>47</v>
      </c>
      <c r="M15" s="101">
        <f t="shared" si="1"/>
        <v>88</v>
      </c>
      <c r="N15" s="101">
        <f t="shared" si="2"/>
        <v>75</v>
      </c>
      <c r="O15" s="102"/>
      <c r="P15" s="101">
        <v>5</v>
      </c>
      <c r="Q15" s="101"/>
      <c r="R15" s="101"/>
      <c r="S15" s="101"/>
      <c r="T15" s="97">
        <v>3</v>
      </c>
      <c r="U15" s="100">
        <f>VLOOKUP(H15,'2023年間集計'!$D$4:$BD$63,21,FALSE)</f>
        <v>0</v>
      </c>
      <c r="V15" s="101">
        <f t="shared" si="3"/>
        <v>3</v>
      </c>
      <c r="W15" s="41"/>
      <c r="Y15" s="674" t="s">
        <v>242</v>
      </c>
      <c r="Z15" s="674"/>
      <c r="AB15" s="687"/>
      <c r="AC15" s="687" t="str">
        <f t="shared" si="4"/>
        <v>長井 俊志</v>
      </c>
      <c r="AD15" s="710">
        <f t="shared" si="5"/>
        <v>9</v>
      </c>
      <c r="AE15" s="833"/>
      <c r="AF15" s="833"/>
      <c r="AG15" s="833"/>
      <c r="AH15" s="833"/>
      <c r="AI15" s="833"/>
    </row>
    <row r="16" spans="1:35" s="8" customFormat="1" ht="21" customHeight="1">
      <c r="A16" s="97">
        <f t="shared" si="10"/>
        <v>14</v>
      </c>
      <c r="B16" s="98" t="s">
        <v>192</v>
      </c>
      <c r="C16" s="810">
        <v>9</v>
      </c>
      <c r="D16" s="811" t="str">
        <f t="shared" si="0"/>
        <v>Yamaguchi Taichi</v>
      </c>
      <c r="E16" s="811" t="s">
        <v>164</v>
      </c>
      <c r="F16" s="811" t="s">
        <v>165</v>
      </c>
      <c r="G16" s="747" t="s">
        <v>364</v>
      </c>
      <c r="H16" s="812" t="str">
        <f>VLOOKUP(D16,'2023年間集計'!$B$4:$D$77,3,FALSE)</f>
        <v>山口 太一</v>
      </c>
      <c r="I16" s="782" t="s">
        <v>60</v>
      </c>
      <c r="J16" s="751">
        <v>21</v>
      </c>
      <c r="K16" s="101">
        <v>46</v>
      </c>
      <c r="L16" s="101">
        <v>51</v>
      </c>
      <c r="M16" s="101">
        <f t="shared" si="1"/>
        <v>97</v>
      </c>
      <c r="N16" s="101">
        <f t="shared" si="2"/>
        <v>76</v>
      </c>
      <c r="O16" s="93"/>
      <c r="P16" s="101"/>
      <c r="Q16" s="101">
        <v>6</v>
      </c>
      <c r="R16" s="101"/>
      <c r="S16" s="101"/>
      <c r="T16" s="97">
        <v>2</v>
      </c>
      <c r="U16" s="100">
        <f>VLOOKUP(H16,'2023年間集計'!$D$4:$BD$63,21,FALSE)</f>
        <v>15</v>
      </c>
      <c r="V16" s="101">
        <f t="shared" si="3"/>
        <v>17</v>
      </c>
      <c r="W16" s="41"/>
      <c r="Y16" s="674" t="s">
        <v>243</v>
      </c>
      <c r="Z16" s="674"/>
      <c r="AA16" s="687"/>
      <c r="AB16" s="687"/>
      <c r="AC16" s="687" t="str">
        <f t="shared" si="4"/>
        <v>山口 太一</v>
      </c>
      <c r="AD16" s="710">
        <f t="shared" si="5"/>
        <v>9</v>
      </c>
      <c r="AE16" s="834"/>
      <c r="AF16" s="833"/>
      <c r="AG16" s="833"/>
      <c r="AH16" s="833"/>
      <c r="AI16" s="833"/>
    </row>
    <row r="17" spans="1:35" s="8" customFormat="1" ht="21" customHeight="1">
      <c r="A17" s="97">
        <f t="shared" si="10"/>
        <v>15</v>
      </c>
      <c r="B17" s="98" t="s">
        <v>192</v>
      </c>
      <c r="C17" s="810">
        <v>8</v>
      </c>
      <c r="D17" s="811" t="str">
        <f t="shared" si="0"/>
        <v>Sugimoto Satoshi</v>
      </c>
      <c r="E17" s="781" t="s">
        <v>167</v>
      </c>
      <c r="F17" s="781" t="s">
        <v>168</v>
      </c>
      <c r="G17" s="781" t="s">
        <v>126</v>
      </c>
      <c r="H17" s="812" t="str">
        <f>VLOOKUP(D17,'2023年間集計'!$B$4:$D$77,3,FALSE)</f>
        <v>杉本 聡</v>
      </c>
      <c r="I17" s="782" t="s">
        <v>60</v>
      </c>
      <c r="J17" s="751">
        <v>22</v>
      </c>
      <c r="K17" s="101">
        <v>47</v>
      </c>
      <c r="L17" s="101">
        <v>51</v>
      </c>
      <c r="M17" s="101">
        <f t="shared" si="1"/>
        <v>98</v>
      </c>
      <c r="N17" s="101">
        <f t="shared" si="2"/>
        <v>76</v>
      </c>
      <c r="O17" s="102"/>
      <c r="P17" s="101"/>
      <c r="Q17" s="101"/>
      <c r="R17" s="101"/>
      <c r="S17" s="101"/>
      <c r="T17" s="97">
        <v>1</v>
      </c>
      <c r="U17" s="100">
        <f>VLOOKUP(H17,'2023年間集計'!$D$4:$BD$63,21,FALSE)</f>
        <v>0</v>
      </c>
      <c r="V17" s="101">
        <f t="shared" si="3"/>
        <v>1</v>
      </c>
      <c r="W17" s="41"/>
      <c r="Y17" s="674" t="s">
        <v>104</v>
      </c>
      <c r="Z17" s="674"/>
      <c r="AA17" s="687" t="s">
        <v>576</v>
      </c>
      <c r="AB17" s="687" t="s">
        <v>237</v>
      </c>
      <c r="AC17" s="687" t="str">
        <f t="shared" si="4"/>
        <v>杉本 聡</v>
      </c>
      <c r="AD17" s="710">
        <f t="shared" si="5"/>
        <v>8</v>
      </c>
      <c r="AE17" s="835"/>
      <c r="AF17" s="833"/>
      <c r="AG17" s="833"/>
      <c r="AH17" s="833"/>
      <c r="AI17" s="833"/>
    </row>
    <row r="18" spans="1:35" s="8" customFormat="1" ht="21" customHeight="1">
      <c r="A18" s="97">
        <f t="shared" si="10"/>
        <v>16</v>
      </c>
      <c r="B18" s="98" t="s">
        <v>192</v>
      </c>
      <c r="C18" s="810">
        <v>1</v>
      </c>
      <c r="D18" s="811" t="str">
        <f t="shared" si="0"/>
        <v>Koyama Akio</v>
      </c>
      <c r="E18" s="811" t="s">
        <v>35</v>
      </c>
      <c r="F18" s="811" t="s">
        <v>36</v>
      </c>
      <c r="G18" s="747" t="s">
        <v>332</v>
      </c>
      <c r="H18" s="812" t="str">
        <f>VLOOKUP(D18,'2023年間集計'!$B$4:$D$77,3,FALSE)</f>
        <v>小山 明男</v>
      </c>
      <c r="I18" s="782" t="s">
        <v>60</v>
      </c>
      <c r="J18" s="813">
        <v>23</v>
      </c>
      <c r="K18" s="101">
        <v>53</v>
      </c>
      <c r="L18" s="101">
        <v>48</v>
      </c>
      <c r="M18" s="101">
        <f t="shared" si="1"/>
        <v>101</v>
      </c>
      <c r="N18" s="101">
        <f t="shared" si="2"/>
        <v>78</v>
      </c>
      <c r="O18" s="102"/>
      <c r="P18" s="101"/>
      <c r="Q18" s="101"/>
      <c r="R18" s="103"/>
      <c r="S18" s="93"/>
      <c r="T18" s="97">
        <v>1</v>
      </c>
      <c r="U18" s="100">
        <f>VLOOKUP(H18,'2023年間集計'!$D$4:$BD$63,21,FALSE)</f>
        <v>2</v>
      </c>
      <c r="V18" s="101">
        <f t="shared" si="3"/>
        <v>3</v>
      </c>
      <c r="W18" s="41"/>
      <c r="Y18" s="674" t="s">
        <v>270</v>
      </c>
      <c r="Z18" s="674"/>
      <c r="AA18" s="829" t="s">
        <v>724</v>
      </c>
      <c r="AB18" s="830" t="s">
        <v>721</v>
      </c>
      <c r="AC18" s="687" t="str">
        <f t="shared" si="4"/>
        <v>小山 明男</v>
      </c>
      <c r="AD18" s="710">
        <f t="shared" si="5"/>
        <v>1</v>
      </c>
      <c r="AE18" s="835"/>
      <c r="AF18" s="833"/>
      <c r="AG18" s="833"/>
      <c r="AH18" s="833"/>
      <c r="AI18" s="833"/>
    </row>
    <row r="19" spans="1:35" s="8" customFormat="1" ht="21" customHeight="1">
      <c r="A19" s="97">
        <f t="shared" si="10"/>
        <v>17</v>
      </c>
      <c r="B19" s="98" t="s">
        <v>192</v>
      </c>
      <c r="C19" s="810">
        <v>4</v>
      </c>
      <c r="D19" s="811" t="str">
        <f t="shared" si="0"/>
        <v>Hori Masahiro</v>
      </c>
      <c r="E19" s="1289" t="s">
        <v>154</v>
      </c>
      <c r="F19" s="1289" t="s">
        <v>155</v>
      </c>
      <c r="G19" s="747" t="s">
        <v>365</v>
      </c>
      <c r="H19" s="812" t="str">
        <f>VLOOKUP(D19,'2023年間集計'!$B$4:$D$77,3,FALSE)</f>
        <v>堀 雅博</v>
      </c>
      <c r="I19" s="765" t="s">
        <v>180</v>
      </c>
      <c r="J19" s="742">
        <v>36</v>
      </c>
      <c r="K19" s="101">
        <v>57</v>
      </c>
      <c r="L19" s="101">
        <v>57</v>
      </c>
      <c r="M19" s="101">
        <f t="shared" si="1"/>
        <v>114</v>
      </c>
      <c r="N19" s="101">
        <f t="shared" si="2"/>
        <v>78</v>
      </c>
      <c r="O19" s="102"/>
      <c r="P19" s="101"/>
      <c r="Q19" s="103"/>
      <c r="R19" s="101" t="s">
        <v>544</v>
      </c>
      <c r="S19" s="101"/>
      <c r="T19" s="97">
        <v>1</v>
      </c>
      <c r="U19" s="100">
        <f>VLOOKUP(H19,'2023年間集計'!$D$4:$BD$63,21,FALSE)</f>
        <v>2</v>
      </c>
      <c r="V19" s="101">
        <f t="shared" si="3"/>
        <v>3</v>
      </c>
      <c r="W19" s="41"/>
      <c r="Y19" s="674" t="s">
        <v>271</v>
      </c>
      <c r="Z19" s="674"/>
      <c r="AA19" s="674"/>
      <c r="AB19" s="674"/>
      <c r="AC19" s="687" t="str">
        <f t="shared" si="4"/>
        <v>堀 雅博</v>
      </c>
      <c r="AD19" s="710">
        <f t="shared" si="5"/>
        <v>4</v>
      </c>
      <c r="AE19" s="835"/>
      <c r="AF19" s="833"/>
      <c r="AG19" s="833"/>
      <c r="AH19" s="833"/>
      <c r="AI19" s="833"/>
    </row>
    <row r="20" spans="1:35" s="8" customFormat="1" ht="21" customHeight="1">
      <c r="A20" s="97">
        <f t="shared" si="10"/>
        <v>18</v>
      </c>
      <c r="B20" s="98" t="s">
        <v>192</v>
      </c>
      <c r="C20" s="810">
        <v>5</v>
      </c>
      <c r="D20" s="811" t="str">
        <f t="shared" si="0"/>
        <v>Tanaka Michio</v>
      </c>
      <c r="E20" s="762" t="s">
        <v>156</v>
      </c>
      <c r="F20" s="762" t="s">
        <v>336</v>
      </c>
      <c r="G20" s="747" t="s">
        <v>337</v>
      </c>
      <c r="H20" s="812" t="str">
        <f>VLOOKUP(D20,'2023年間集計'!$B$4:$D$77,3,FALSE)</f>
        <v>田中 道夫</v>
      </c>
      <c r="I20" s="765" t="s">
        <v>60</v>
      </c>
      <c r="J20" s="751">
        <v>22</v>
      </c>
      <c r="K20" s="101">
        <v>44</v>
      </c>
      <c r="L20" s="101">
        <v>57</v>
      </c>
      <c r="M20" s="101">
        <f t="shared" si="1"/>
        <v>101</v>
      </c>
      <c r="N20" s="101">
        <f t="shared" si="2"/>
        <v>79</v>
      </c>
      <c r="O20" s="102"/>
      <c r="P20" s="101"/>
      <c r="Q20" s="101"/>
      <c r="R20" s="101"/>
      <c r="S20" s="101"/>
      <c r="T20" s="97">
        <v>1</v>
      </c>
      <c r="U20" s="100">
        <f>VLOOKUP(H20,'2023年間集計'!$D$4:$BD$63,21,FALSE)</f>
        <v>2</v>
      </c>
      <c r="V20" s="101">
        <f t="shared" si="3"/>
        <v>3</v>
      </c>
      <c r="W20" s="41"/>
      <c r="Y20" s="674" t="s">
        <v>88</v>
      </c>
      <c r="Z20" s="674"/>
      <c r="AA20" s="679"/>
      <c r="AB20" s="674"/>
      <c r="AC20" s="687" t="str">
        <f t="shared" si="4"/>
        <v>田中 道夫</v>
      </c>
      <c r="AD20" s="710">
        <f t="shared" si="5"/>
        <v>5</v>
      </c>
      <c r="AE20" s="835"/>
      <c r="AF20" s="833"/>
      <c r="AG20" s="833"/>
      <c r="AH20" s="833"/>
      <c r="AI20" s="833"/>
    </row>
    <row r="21" spans="1:35" s="8" customFormat="1" ht="21" customHeight="1">
      <c r="A21" s="97">
        <f t="shared" si="10"/>
        <v>19</v>
      </c>
      <c r="B21" s="98" t="s">
        <v>192</v>
      </c>
      <c r="C21" s="810">
        <v>5</v>
      </c>
      <c r="D21" s="811" t="str">
        <f t="shared" si="0"/>
        <v>Mori Shigetaka</v>
      </c>
      <c r="E21" s="815" t="s">
        <v>152</v>
      </c>
      <c r="F21" s="815" t="s">
        <v>153</v>
      </c>
      <c r="G21" s="747" t="s">
        <v>129</v>
      </c>
      <c r="H21" s="812" t="str">
        <f>VLOOKUP(D21,'2023年間集計'!$B$4:$D$77,3,FALSE)</f>
        <v>森 成高</v>
      </c>
      <c r="I21" s="751" t="s">
        <v>60</v>
      </c>
      <c r="J21" s="765">
        <v>24</v>
      </c>
      <c r="K21" s="101">
        <v>51</v>
      </c>
      <c r="L21" s="101">
        <v>52</v>
      </c>
      <c r="M21" s="101">
        <f t="shared" si="1"/>
        <v>103</v>
      </c>
      <c r="N21" s="101">
        <f t="shared" si="2"/>
        <v>79</v>
      </c>
      <c r="O21" s="102"/>
      <c r="P21" s="101"/>
      <c r="Q21" s="103"/>
      <c r="R21" s="101"/>
      <c r="S21" s="101"/>
      <c r="T21" s="97">
        <v>1</v>
      </c>
      <c r="U21" s="100">
        <f>VLOOKUP(H21,'2023年間集計'!$D$4:$BD$63,21,FALSE)</f>
        <v>27</v>
      </c>
      <c r="V21" s="101">
        <f t="shared" si="3"/>
        <v>28</v>
      </c>
      <c r="W21" s="41"/>
      <c r="Y21" s="674" t="s">
        <v>219</v>
      </c>
      <c r="Z21" s="674"/>
      <c r="AA21" s="674" t="s">
        <v>667</v>
      </c>
      <c r="AB21" s="674" t="s">
        <v>222</v>
      </c>
      <c r="AC21" s="687" t="str">
        <f t="shared" si="4"/>
        <v>森 成高</v>
      </c>
      <c r="AD21" s="710">
        <f t="shared" si="5"/>
        <v>5</v>
      </c>
      <c r="AE21" s="835"/>
      <c r="AF21" s="833"/>
      <c r="AG21" s="833"/>
      <c r="AH21" s="833"/>
      <c r="AI21" s="833"/>
    </row>
    <row r="22" spans="1:35" s="8" customFormat="1" ht="21" customHeight="1">
      <c r="A22" s="97">
        <f t="shared" si="10"/>
        <v>20</v>
      </c>
      <c r="B22" s="98" t="s">
        <v>192</v>
      </c>
      <c r="C22" s="810">
        <v>8</v>
      </c>
      <c r="D22" s="811" t="str">
        <f t="shared" si="0"/>
        <v>Yamanami Masanori</v>
      </c>
      <c r="E22" s="747" t="s">
        <v>224</v>
      </c>
      <c r="F22" s="747" t="s">
        <v>225</v>
      </c>
      <c r="G22" s="762" t="s">
        <v>339</v>
      </c>
      <c r="H22" s="812" t="str">
        <f>VLOOKUP(D22,'2023年間集計'!$B$4:$D$77,3,FALSE)</f>
        <v>山並 正憲</v>
      </c>
      <c r="I22" s="751" t="s">
        <v>180</v>
      </c>
      <c r="J22" s="765">
        <v>30</v>
      </c>
      <c r="K22" s="101">
        <v>58</v>
      </c>
      <c r="L22" s="101">
        <v>51</v>
      </c>
      <c r="M22" s="101">
        <f t="shared" si="1"/>
        <v>109</v>
      </c>
      <c r="N22" s="101">
        <f t="shared" si="2"/>
        <v>79</v>
      </c>
      <c r="O22" s="105"/>
      <c r="P22" s="101"/>
      <c r="Q22" s="101">
        <v>3</v>
      </c>
      <c r="R22" s="101"/>
      <c r="S22" s="101"/>
      <c r="T22" s="97">
        <v>1</v>
      </c>
      <c r="U22" s="100">
        <f>VLOOKUP(H22,'2023年間集計'!$D$4:$BD$63,21,FALSE)</f>
        <v>1</v>
      </c>
      <c r="V22" s="101">
        <f t="shared" si="3"/>
        <v>2</v>
      </c>
      <c r="W22" s="41"/>
      <c r="Y22" s="674" t="s">
        <v>272</v>
      </c>
      <c r="Z22" s="674"/>
      <c r="AA22" s="674" t="s">
        <v>309</v>
      </c>
      <c r="AB22" s="674" t="s">
        <v>208</v>
      </c>
      <c r="AC22" s="687" t="str">
        <f t="shared" si="4"/>
        <v>山並 正憲</v>
      </c>
      <c r="AD22" s="710">
        <f t="shared" si="5"/>
        <v>8</v>
      </c>
      <c r="AE22" s="835"/>
      <c r="AF22" s="833"/>
      <c r="AG22" s="833"/>
      <c r="AH22" s="833"/>
      <c r="AI22" s="833"/>
    </row>
    <row r="23" spans="1:35" s="8" customFormat="1" ht="21" customHeight="1">
      <c r="A23" s="97">
        <f t="shared" si="10"/>
        <v>21</v>
      </c>
      <c r="B23" s="98" t="s">
        <v>192</v>
      </c>
      <c r="C23" s="810">
        <v>7</v>
      </c>
      <c r="D23" s="811" t="str">
        <f t="shared" si="0"/>
        <v>Yoshioka Hiroko</v>
      </c>
      <c r="E23" s="762" t="s">
        <v>114</v>
      </c>
      <c r="F23" s="762" t="s">
        <v>113</v>
      </c>
      <c r="G23" s="762" t="s">
        <v>339</v>
      </c>
      <c r="H23" s="812" t="str">
        <f>VLOOKUP(D23,'2023年間集計'!$B$4:$D$77,3,FALSE)</f>
        <v>吉岡 裕子 Ahn</v>
      </c>
      <c r="I23" s="751" t="s">
        <v>63</v>
      </c>
      <c r="J23" s="765">
        <v>36</v>
      </c>
      <c r="K23" s="101">
        <v>58</v>
      </c>
      <c r="L23" s="101">
        <v>57</v>
      </c>
      <c r="M23" s="101">
        <f t="shared" si="1"/>
        <v>115</v>
      </c>
      <c r="N23" s="101">
        <f t="shared" si="2"/>
        <v>79</v>
      </c>
      <c r="O23" s="102"/>
      <c r="P23" s="101"/>
      <c r="Q23" s="101"/>
      <c r="R23" s="101"/>
      <c r="S23" s="101"/>
      <c r="T23" s="97">
        <v>1</v>
      </c>
      <c r="U23" s="100">
        <f>VLOOKUP(H23,'2023年間集計'!$D$4:$BD$63,21,FALSE)</f>
        <v>2</v>
      </c>
      <c r="V23" s="101">
        <f t="shared" si="3"/>
        <v>3</v>
      </c>
      <c r="W23" s="41"/>
      <c r="Y23" s="674" t="s">
        <v>273</v>
      </c>
      <c r="Z23" s="674"/>
      <c r="AA23" s="715"/>
      <c r="AB23" s="715"/>
      <c r="AC23" s="687" t="str">
        <f t="shared" si="4"/>
        <v>吉岡 裕子 Ahn</v>
      </c>
      <c r="AD23" s="710">
        <f t="shared" si="5"/>
        <v>7</v>
      </c>
      <c r="AE23" s="833"/>
      <c r="AF23" s="833"/>
      <c r="AG23" s="833"/>
      <c r="AH23" s="833"/>
      <c r="AI23" s="833"/>
    </row>
    <row r="24" spans="1:35" s="8" customFormat="1" ht="21" customHeight="1">
      <c r="A24" s="97">
        <f t="shared" si="10"/>
        <v>22</v>
      </c>
      <c r="B24" s="98" t="s">
        <v>192</v>
      </c>
      <c r="C24" s="810">
        <v>1</v>
      </c>
      <c r="D24" s="811" t="str">
        <f t="shared" si="0"/>
        <v>Takagi Ken</v>
      </c>
      <c r="E24" s="1290" t="s">
        <v>147</v>
      </c>
      <c r="F24" s="762" t="s">
        <v>148</v>
      </c>
      <c r="G24" s="762" t="s">
        <v>358</v>
      </c>
      <c r="H24" s="812" t="str">
        <f>VLOOKUP(D24,'2023年間集計'!$B$4:$D$77,3,FALSE)</f>
        <v>高木 健</v>
      </c>
      <c r="I24" s="765" t="s">
        <v>60</v>
      </c>
      <c r="J24" s="765">
        <v>18</v>
      </c>
      <c r="K24" s="101">
        <v>48</v>
      </c>
      <c r="L24" s="101">
        <v>50</v>
      </c>
      <c r="M24" s="101">
        <f t="shared" si="1"/>
        <v>98</v>
      </c>
      <c r="N24" s="101">
        <f t="shared" si="2"/>
        <v>80</v>
      </c>
      <c r="O24" s="105"/>
      <c r="P24" s="100"/>
      <c r="Q24" s="101"/>
      <c r="R24" s="101"/>
      <c r="S24" s="101"/>
      <c r="T24" s="97">
        <v>1</v>
      </c>
      <c r="U24" s="100">
        <f>VLOOKUP(H24,'2023年間集計'!$D$4:$BD$63,21,FALSE)</f>
        <v>7</v>
      </c>
      <c r="V24" s="101">
        <f t="shared" si="3"/>
        <v>8</v>
      </c>
      <c r="W24" s="41"/>
      <c r="Y24" s="674" t="s">
        <v>274</v>
      </c>
      <c r="Z24" s="674"/>
      <c r="AA24" s="674"/>
      <c r="AB24" s="674"/>
      <c r="AC24" s="687" t="str">
        <f t="shared" si="4"/>
        <v>高木 健</v>
      </c>
      <c r="AD24" s="710">
        <f t="shared" si="5"/>
        <v>1</v>
      </c>
      <c r="AE24" s="835"/>
      <c r="AF24" s="833"/>
      <c r="AG24" s="833"/>
      <c r="AH24" s="833"/>
      <c r="AI24" s="833"/>
    </row>
    <row r="25" spans="1:35" s="8" customFormat="1" ht="21" customHeight="1">
      <c r="A25" s="97">
        <f t="shared" si="10"/>
        <v>23</v>
      </c>
      <c r="B25" s="98" t="s">
        <v>192</v>
      </c>
      <c r="C25" s="810">
        <v>7</v>
      </c>
      <c r="D25" s="811" t="str">
        <f t="shared" si="0"/>
        <v>Cho David</v>
      </c>
      <c r="E25" s="1291" t="s">
        <v>349</v>
      </c>
      <c r="F25" s="1291" t="s">
        <v>146</v>
      </c>
      <c r="G25" s="747" t="s">
        <v>339</v>
      </c>
      <c r="H25" s="812" t="str">
        <f>VLOOKUP(D25,'2023年間集計'!$B$4:$D$77,3,FALSE)</f>
        <v>チョー デビッド</v>
      </c>
      <c r="I25" s="782" t="s">
        <v>64</v>
      </c>
      <c r="J25" s="751">
        <v>19</v>
      </c>
      <c r="K25" s="101">
        <v>48</v>
      </c>
      <c r="L25" s="101">
        <v>51</v>
      </c>
      <c r="M25" s="101">
        <f t="shared" si="1"/>
        <v>99</v>
      </c>
      <c r="N25" s="101">
        <f t="shared" si="2"/>
        <v>80</v>
      </c>
      <c r="O25" s="102"/>
      <c r="P25" s="101"/>
      <c r="Q25" s="101"/>
      <c r="R25" s="101"/>
      <c r="S25" s="101"/>
      <c r="T25" s="97">
        <v>1</v>
      </c>
      <c r="U25" s="100">
        <f>VLOOKUP(H25,'2023年間集計'!$D$4:$BD$63,21,FALSE)</f>
        <v>27</v>
      </c>
      <c r="V25" s="101">
        <f t="shared" si="3"/>
        <v>28</v>
      </c>
      <c r="W25" s="41"/>
      <c r="Y25" s="674" t="s">
        <v>275</v>
      </c>
      <c r="Z25" s="674"/>
      <c r="AA25" s="674" t="s">
        <v>89</v>
      </c>
      <c r="AB25" s="674" t="s">
        <v>703</v>
      </c>
      <c r="AC25" s="687" t="str">
        <f t="shared" si="4"/>
        <v>チョー デビッド</v>
      </c>
      <c r="AD25" s="710">
        <f t="shared" si="5"/>
        <v>7</v>
      </c>
      <c r="AE25" s="834"/>
      <c r="AF25" s="833"/>
      <c r="AG25" s="833"/>
      <c r="AH25" s="833"/>
      <c r="AI25" s="833"/>
    </row>
    <row r="26" spans="1:35" s="8" customFormat="1" ht="21" customHeight="1">
      <c r="A26" s="97">
        <f t="shared" si="10"/>
        <v>24</v>
      </c>
      <c r="B26" s="98" t="s">
        <v>192</v>
      </c>
      <c r="C26" s="810">
        <v>1</v>
      </c>
      <c r="D26" s="811" t="str">
        <f t="shared" si="0"/>
        <v>Nagashima Takashi</v>
      </c>
      <c r="E26" s="811" t="s">
        <v>33</v>
      </c>
      <c r="F26" s="811" t="s">
        <v>30</v>
      </c>
      <c r="G26" s="747" t="s">
        <v>339</v>
      </c>
      <c r="H26" s="812" t="str">
        <f>VLOOKUP(D26,'2023年間集計'!$B$4:$D$77,3,FALSE)</f>
        <v>長島 隆志</v>
      </c>
      <c r="I26" s="782" t="s">
        <v>64</v>
      </c>
      <c r="J26" s="742">
        <v>24</v>
      </c>
      <c r="K26" s="101">
        <v>51</v>
      </c>
      <c r="L26" s="101">
        <v>53</v>
      </c>
      <c r="M26" s="101">
        <f t="shared" si="1"/>
        <v>104</v>
      </c>
      <c r="N26" s="101">
        <f t="shared" si="2"/>
        <v>80</v>
      </c>
      <c r="O26" s="102"/>
      <c r="P26" s="103"/>
      <c r="Q26" s="103"/>
      <c r="R26" s="101"/>
      <c r="S26" s="103"/>
      <c r="T26" s="97">
        <v>1</v>
      </c>
      <c r="U26" s="100">
        <f>VLOOKUP(H26,'2023年間集計'!$D$4:$BD$63,21,FALSE)</f>
        <v>2</v>
      </c>
      <c r="V26" s="101">
        <f t="shared" si="3"/>
        <v>3</v>
      </c>
      <c r="W26" s="41"/>
      <c r="Y26" s="674" t="s">
        <v>276</v>
      </c>
      <c r="Z26" s="674"/>
      <c r="AA26" s="679"/>
      <c r="AB26" s="679"/>
      <c r="AC26" s="687" t="str">
        <f t="shared" si="4"/>
        <v>長島 隆志</v>
      </c>
      <c r="AD26" s="710">
        <f t="shared" si="5"/>
        <v>1</v>
      </c>
      <c r="AE26" s="835"/>
      <c r="AF26" s="833"/>
      <c r="AG26" s="833"/>
      <c r="AH26" s="833"/>
      <c r="AI26" s="833"/>
    </row>
    <row r="27" spans="1:35" s="8" customFormat="1" ht="21" customHeight="1">
      <c r="A27" s="97">
        <f t="shared" si="10"/>
        <v>25</v>
      </c>
      <c r="B27" s="98" t="s">
        <v>192</v>
      </c>
      <c r="C27" s="810">
        <v>6</v>
      </c>
      <c r="D27" s="811" t="str">
        <f t="shared" si="0"/>
        <v>Kanehiro Masato</v>
      </c>
      <c r="E27" s="762" t="s">
        <v>691</v>
      </c>
      <c r="F27" s="1292" t="s">
        <v>692</v>
      </c>
      <c r="G27" s="747" t="s">
        <v>347</v>
      </c>
      <c r="H27" s="812" t="str">
        <f>VLOOKUP(D27,'2023年間集計'!$B$4:$D$77,3,FALSE)</f>
        <v>金廣 正人</v>
      </c>
      <c r="I27" s="742" t="s">
        <v>60</v>
      </c>
      <c r="J27" s="765">
        <v>30</v>
      </c>
      <c r="K27" s="101">
        <v>54</v>
      </c>
      <c r="L27" s="101">
        <v>57</v>
      </c>
      <c r="M27" s="101">
        <f t="shared" si="1"/>
        <v>111</v>
      </c>
      <c r="N27" s="101">
        <f t="shared" si="2"/>
        <v>81</v>
      </c>
      <c r="O27" s="102"/>
      <c r="P27" s="101"/>
      <c r="Q27" s="101"/>
      <c r="R27" s="101"/>
      <c r="S27" s="101"/>
      <c r="T27" s="97">
        <v>1</v>
      </c>
      <c r="U27" s="100">
        <f>VLOOKUP(H27,'2023年間集計'!$D$4:$BD$63,21,FALSE)</f>
        <v>1</v>
      </c>
      <c r="V27" s="101">
        <f t="shared" si="3"/>
        <v>2</v>
      </c>
      <c r="W27" s="41"/>
      <c r="Y27" s="674" t="s">
        <v>277</v>
      </c>
      <c r="Z27" s="674"/>
      <c r="AA27" s="674" t="s">
        <v>309</v>
      </c>
      <c r="AB27" s="674" t="s">
        <v>208</v>
      </c>
      <c r="AC27" s="687" t="str">
        <f t="shared" si="4"/>
        <v>金廣 正人</v>
      </c>
      <c r="AD27" s="710">
        <f t="shared" si="5"/>
        <v>6</v>
      </c>
      <c r="AE27" s="833"/>
      <c r="AF27" s="833"/>
      <c r="AG27" s="833"/>
      <c r="AH27" s="833"/>
      <c r="AI27" s="833"/>
    </row>
    <row r="28" spans="1:35" s="8" customFormat="1" ht="21" customHeight="1">
      <c r="A28" s="97">
        <f t="shared" si="10"/>
        <v>26</v>
      </c>
      <c r="B28" s="98" t="s">
        <v>192</v>
      </c>
      <c r="C28" s="810">
        <v>9</v>
      </c>
      <c r="D28" s="811" t="str">
        <f t="shared" si="0"/>
        <v>Kato Seiya</v>
      </c>
      <c r="E28" s="781" t="s">
        <v>49</v>
      </c>
      <c r="F28" s="781" t="s">
        <v>50</v>
      </c>
      <c r="G28" s="781" t="s">
        <v>333</v>
      </c>
      <c r="H28" s="812" t="str">
        <f>VLOOKUP(D28,'2023年間集計'!$B$4:$D$77,3,FALSE)</f>
        <v>加藤 清也</v>
      </c>
      <c r="I28" s="742" t="s">
        <v>60</v>
      </c>
      <c r="J28" s="782">
        <v>15</v>
      </c>
      <c r="K28" s="101">
        <v>44</v>
      </c>
      <c r="L28" s="101">
        <v>54</v>
      </c>
      <c r="M28" s="101">
        <f t="shared" si="1"/>
        <v>98</v>
      </c>
      <c r="N28" s="101">
        <f t="shared" si="2"/>
        <v>83</v>
      </c>
      <c r="O28" s="102"/>
      <c r="P28" s="101"/>
      <c r="Q28" s="101"/>
      <c r="R28" s="101"/>
      <c r="S28" s="101"/>
      <c r="T28" s="97">
        <v>1</v>
      </c>
      <c r="U28" s="100">
        <f>VLOOKUP(H28,'2023年間集計'!$D$4:$BD$63,21,FALSE)</f>
        <v>2</v>
      </c>
      <c r="V28" s="101">
        <f t="shared" si="3"/>
        <v>3</v>
      </c>
      <c r="W28" s="41"/>
      <c r="Y28" s="674" t="s">
        <v>278</v>
      </c>
      <c r="Z28" s="674"/>
      <c r="AA28" s="674"/>
      <c r="AB28" s="674"/>
      <c r="AC28" s="687" t="str">
        <f t="shared" si="4"/>
        <v>加藤 清也</v>
      </c>
      <c r="AD28" s="710">
        <f t="shared" si="5"/>
        <v>9</v>
      </c>
      <c r="AE28" s="833"/>
      <c r="AF28" s="833"/>
      <c r="AG28" s="833"/>
      <c r="AH28" s="833"/>
      <c r="AI28" s="833"/>
    </row>
    <row r="29" spans="1:35" s="8" customFormat="1" ht="21" customHeight="1">
      <c r="A29" s="97">
        <f t="shared" si="10"/>
        <v>27</v>
      </c>
      <c r="B29" s="98" t="s">
        <v>192</v>
      </c>
      <c r="C29" s="810">
        <v>3</v>
      </c>
      <c r="D29" s="811" t="str">
        <f t="shared" si="0"/>
        <v>Ray Anthony</v>
      </c>
      <c r="E29" s="781" t="s">
        <v>6</v>
      </c>
      <c r="F29" s="781" t="s">
        <v>7</v>
      </c>
      <c r="G29" s="781" t="s">
        <v>496</v>
      </c>
      <c r="H29" s="812" t="str">
        <f>VLOOKUP(D29,'2023年間集計'!$B$4:$D$77,3,FALSE)</f>
        <v>ﾚｲ ｱﾝｿﾆｰ</v>
      </c>
      <c r="I29" s="742" t="s">
        <v>60</v>
      </c>
      <c r="J29" s="765">
        <v>36</v>
      </c>
      <c r="K29" s="101">
        <v>62</v>
      </c>
      <c r="L29" s="101">
        <v>58</v>
      </c>
      <c r="M29" s="101">
        <f t="shared" si="1"/>
        <v>120</v>
      </c>
      <c r="N29" s="101">
        <f t="shared" si="2"/>
        <v>84</v>
      </c>
      <c r="O29" s="102"/>
      <c r="P29" s="101"/>
      <c r="Q29" s="101"/>
      <c r="R29" s="101"/>
      <c r="S29" s="101"/>
      <c r="T29" s="97">
        <v>1</v>
      </c>
      <c r="U29" s="100">
        <f>VLOOKUP(H29,'2023年間集計'!$D$4:$BD$63,21,FALSE)</f>
        <v>0</v>
      </c>
      <c r="V29" s="101">
        <f t="shared" si="3"/>
        <v>1</v>
      </c>
      <c r="W29" s="41"/>
      <c r="Y29" s="674" t="s">
        <v>279</v>
      </c>
      <c r="Z29" s="674"/>
      <c r="AA29" s="680"/>
      <c r="AB29" s="681"/>
      <c r="AC29" s="687" t="str">
        <f t="shared" si="4"/>
        <v>ﾚｲ ｱﾝｿﾆｰ</v>
      </c>
      <c r="AD29" s="710">
        <f t="shared" si="5"/>
        <v>3</v>
      </c>
      <c r="AE29" s="833"/>
      <c r="AF29" s="833"/>
      <c r="AG29" s="833"/>
      <c r="AH29" s="831"/>
      <c r="AI29" s="833"/>
    </row>
    <row r="30" spans="1:35" s="8" customFormat="1" ht="21" customHeight="1">
      <c r="A30" s="97">
        <f t="shared" si="10"/>
        <v>28</v>
      </c>
      <c r="B30" s="98" t="s">
        <v>192</v>
      </c>
      <c r="C30" s="810">
        <v>8</v>
      </c>
      <c r="D30" s="811" t="str">
        <f t="shared" si="0"/>
        <v>Sugawa Masako</v>
      </c>
      <c r="E30" s="815" t="s">
        <v>25</v>
      </c>
      <c r="F30" s="815" t="s">
        <v>26</v>
      </c>
      <c r="G30" s="747" t="s">
        <v>207</v>
      </c>
      <c r="H30" s="812" t="str">
        <f>VLOOKUP(D30,'2023年間集計'!$B$4:$D$77,3,FALSE)</f>
        <v>須川 雅子</v>
      </c>
      <c r="I30" s="751" t="s">
        <v>63</v>
      </c>
      <c r="J30" s="742">
        <v>36</v>
      </c>
      <c r="K30" s="101">
        <v>61</v>
      </c>
      <c r="L30" s="101">
        <v>60</v>
      </c>
      <c r="M30" s="101">
        <f t="shared" si="1"/>
        <v>121</v>
      </c>
      <c r="N30" s="101">
        <f t="shared" si="2"/>
        <v>85</v>
      </c>
      <c r="O30" s="102"/>
      <c r="P30" s="101"/>
      <c r="Q30" s="101"/>
      <c r="R30" s="101"/>
      <c r="S30" s="101"/>
      <c r="T30" s="97">
        <v>1</v>
      </c>
      <c r="U30" s="100">
        <f>VLOOKUP(H30,'2023年間集計'!$D$4:$BD$63,21,FALSE)</f>
        <v>2</v>
      </c>
      <c r="V30" s="101">
        <f t="shared" si="3"/>
        <v>3</v>
      </c>
      <c r="W30" s="41"/>
      <c r="Y30" s="674" t="s">
        <v>280</v>
      </c>
      <c r="Z30" s="674"/>
      <c r="AA30" s="682"/>
      <c r="AB30" s="682"/>
      <c r="AC30" s="687" t="str">
        <f t="shared" si="4"/>
        <v>須川 雅子</v>
      </c>
      <c r="AD30" s="710">
        <f t="shared" si="5"/>
        <v>8</v>
      </c>
      <c r="AE30" s="833"/>
      <c r="AF30" s="833"/>
      <c r="AG30" s="833"/>
      <c r="AH30" s="831"/>
      <c r="AI30" s="831"/>
    </row>
    <row r="31" spans="1:35" s="8" customFormat="1" ht="21" customHeight="1">
      <c r="A31" s="97">
        <f t="shared" si="10"/>
        <v>29</v>
      </c>
      <c r="B31" s="98" t="s">
        <v>192</v>
      </c>
      <c r="C31" s="810">
        <v>7</v>
      </c>
      <c r="D31" s="811" t="str">
        <f t="shared" si="0"/>
        <v>Morioka Yasuhiro</v>
      </c>
      <c r="E31" s="811" t="s">
        <v>2</v>
      </c>
      <c r="F31" s="811" t="s">
        <v>3</v>
      </c>
      <c r="G31" s="747" t="s">
        <v>339</v>
      </c>
      <c r="H31" s="812" t="str">
        <f>VLOOKUP(D31,'2023年間集計'!$B$4:$D$77,3,FALSE)</f>
        <v>森岡 保弘</v>
      </c>
      <c r="I31" s="782" t="s">
        <v>64</v>
      </c>
      <c r="J31" s="742">
        <v>8</v>
      </c>
      <c r="K31" s="101">
        <v>42</v>
      </c>
      <c r="L31" s="101">
        <v>54</v>
      </c>
      <c r="M31" s="101">
        <f t="shared" si="1"/>
        <v>96</v>
      </c>
      <c r="N31" s="101">
        <f t="shared" si="2"/>
        <v>88</v>
      </c>
      <c r="O31" s="93"/>
      <c r="P31" s="101"/>
      <c r="Q31" s="101"/>
      <c r="R31" s="101"/>
      <c r="S31" s="101"/>
      <c r="T31" s="97">
        <v>1</v>
      </c>
      <c r="U31" s="100">
        <f>VLOOKUP(H31,'2023年間集計'!$D$4:$BD$63,21,FALSE)</f>
        <v>22</v>
      </c>
      <c r="V31" s="101">
        <f t="shared" si="3"/>
        <v>23</v>
      </c>
      <c r="W31" s="41"/>
      <c r="Y31" s="674" t="s">
        <v>106</v>
      </c>
      <c r="Z31" s="674"/>
      <c r="AA31" s="683"/>
      <c r="AB31" s="683"/>
      <c r="AC31" s="687" t="str">
        <f t="shared" si="4"/>
        <v>森岡 保弘</v>
      </c>
      <c r="AD31" s="710"/>
      <c r="AE31" s="41"/>
      <c r="AF31" s="833"/>
      <c r="AG31" s="833"/>
      <c r="AH31" s="836"/>
      <c r="AI31" s="836"/>
    </row>
    <row r="32" spans="1:35" ht="21" customHeight="1">
      <c r="A32" s="837">
        <f t="shared" si="10"/>
        <v>30</v>
      </c>
      <c r="B32" s="838" t="s">
        <v>192</v>
      </c>
      <c r="C32" s="839">
        <v>2</v>
      </c>
      <c r="D32" s="840" t="str">
        <f t="shared" si="0"/>
        <v>Yuzawa Toru</v>
      </c>
      <c r="E32" s="1293" t="s">
        <v>162</v>
      </c>
      <c r="F32" s="1293" t="s">
        <v>163</v>
      </c>
      <c r="G32" s="747" t="s">
        <v>693</v>
      </c>
      <c r="H32" s="812" t="str">
        <f>VLOOKUP(D32,'2023年間集計'!$B$4:$D$77,3,FALSE)</f>
        <v>湯澤 亨</v>
      </c>
      <c r="I32" s="841" t="s">
        <v>60</v>
      </c>
      <c r="J32" s="842">
        <v>11</v>
      </c>
      <c r="K32" s="458">
        <v>48</v>
      </c>
      <c r="L32" s="458">
        <v>51</v>
      </c>
      <c r="M32" s="101">
        <f t="shared" si="1"/>
        <v>99</v>
      </c>
      <c r="N32" s="101">
        <f t="shared" si="2"/>
        <v>88</v>
      </c>
      <c r="O32" s="106"/>
      <c r="P32" s="101"/>
      <c r="Q32" s="107"/>
      <c r="R32" s="101"/>
      <c r="S32" s="101"/>
      <c r="T32" s="97">
        <v>1</v>
      </c>
      <c r="U32" s="100">
        <f>VLOOKUP(H32,'2023年間集計'!$D$4:$BD$63,21,FALSE)</f>
        <v>21</v>
      </c>
      <c r="V32" s="101">
        <f t="shared" si="3"/>
        <v>22</v>
      </c>
      <c r="W32" s="716">
        <f>J32+1</f>
        <v>12</v>
      </c>
      <c r="Y32" s="674" t="s">
        <v>281</v>
      </c>
      <c r="Z32" s="677"/>
      <c r="AA32" s="684"/>
      <c r="AB32" s="674"/>
      <c r="AC32" s="687" t="str">
        <f t="shared" si="4"/>
        <v>湯澤 亨</v>
      </c>
      <c r="AD32" s="710"/>
      <c r="AE32" s="833"/>
      <c r="AF32" s="833"/>
      <c r="AG32" s="833"/>
      <c r="AH32" s="35"/>
      <c r="AI32" s="35"/>
    </row>
    <row r="33" spans="1:35" ht="21" customHeight="1">
      <c r="A33" s="837">
        <f t="shared" si="10"/>
        <v>31</v>
      </c>
      <c r="B33" s="838" t="s">
        <v>192</v>
      </c>
      <c r="C33" s="839">
        <v>7</v>
      </c>
      <c r="D33" s="840" t="str">
        <f t="shared" si="0"/>
        <v>Saito Ikuma</v>
      </c>
      <c r="E33" s="1293" t="s">
        <v>240</v>
      </c>
      <c r="F33" s="1293" t="s">
        <v>241</v>
      </c>
      <c r="G33" s="747" t="s">
        <v>126</v>
      </c>
      <c r="H33" s="812" t="str">
        <f>VLOOKUP(D33,'2023年間集計'!$B$4:$D$77,3,FALSE)</f>
        <v>齋藤 育真</v>
      </c>
      <c r="I33" s="841" t="s">
        <v>60</v>
      </c>
      <c r="J33" s="841">
        <v>31</v>
      </c>
      <c r="K33" s="458">
        <v>63</v>
      </c>
      <c r="L33" s="458">
        <v>64</v>
      </c>
      <c r="M33" s="101">
        <f t="shared" si="1"/>
        <v>127</v>
      </c>
      <c r="N33" s="101">
        <f t="shared" si="2"/>
        <v>96</v>
      </c>
      <c r="O33" s="105"/>
      <c r="P33" s="101"/>
      <c r="Q33" s="101"/>
      <c r="R33" s="101"/>
      <c r="S33" s="101"/>
      <c r="T33" s="97">
        <v>1</v>
      </c>
      <c r="U33" s="100">
        <f>VLOOKUP(H33,'2023年間集計'!$D$4:$BD$63,21,FALSE)</f>
        <v>7</v>
      </c>
      <c r="V33" s="101">
        <f t="shared" si="3"/>
        <v>8</v>
      </c>
      <c r="W33" s="716">
        <f>J33+2</f>
        <v>33</v>
      </c>
      <c r="Y33" s="674" t="s">
        <v>282</v>
      </c>
      <c r="Z33" s="677"/>
      <c r="AA33" s="685"/>
      <c r="AB33" s="258"/>
      <c r="AC33" s="687" t="str">
        <f>H33</f>
        <v>齋藤 育真</v>
      </c>
      <c r="AD33" s="711"/>
      <c r="AE33" s="833"/>
      <c r="AF33" s="833"/>
      <c r="AG33" s="833"/>
      <c r="AH33" s="35"/>
      <c r="AI33" s="35"/>
    </row>
    <row r="34" spans="1:35" ht="21" customHeight="1">
      <c r="A34" s="837">
        <f t="shared" si="10"/>
        <v>32</v>
      </c>
      <c r="B34" s="838" t="s">
        <v>193</v>
      </c>
      <c r="C34" s="839">
        <v>1</v>
      </c>
      <c r="D34" s="840" t="str">
        <f t="shared" ref="D34:D35" si="11">E34&amp;" "&amp;F34</f>
        <v>Fujimoto Yasuyoshi</v>
      </c>
      <c r="E34" s="845" t="s">
        <v>360</v>
      </c>
      <c r="F34" s="845" t="s">
        <v>361</v>
      </c>
      <c r="G34" s="843" t="s">
        <v>362</v>
      </c>
      <c r="H34" s="812" t="str">
        <f>VLOOKUP(D34,'2023年間集計'!$B$4:$D$77,3,FALSE)</f>
        <v>藤本 安義</v>
      </c>
      <c r="I34" s="841" t="s">
        <v>60</v>
      </c>
      <c r="J34" s="844" t="s">
        <v>179</v>
      </c>
      <c r="K34" s="458">
        <v>52</v>
      </c>
      <c r="L34" s="458">
        <v>55</v>
      </c>
      <c r="M34" s="101">
        <f t="shared" ref="M34:M35" si="12">K34+L34</f>
        <v>107</v>
      </c>
      <c r="N34" s="120"/>
      <c r="O34" s="105"/>
      <c r="P34" s="101"/>
      <c r="Q34" s="101"/>
      <c r="R34" s="101"/>
      <c r="S34" s="101"/>
      <c r="T34" s="97">
        <v>1</v>
      </c>
      <c r="U34" s="100">
        <f>VLOOKUP(H34,'2023年間集計'!$D$4:$BD$63,21,FALSE)</f>
        <v>1</v>
      </c>
      <c r="V34" s="101">
        <f t="shared" si="3"/>
        <v>2</v>
      </c>
      <c r="W34" s="41"/>
      <c r="Y34" s="674" t="s">
        <v>283</v>
      </c>
      <c r="Z34" s="677"/>
      <c r="AA34" s="258"/>
      <c r="AB34" s="258"/>
      <c r="AC34" s="687" t="str">
        <f t="shared" si="4"/>
        <v>藤本 安義</v>
      </c>
      <c r="AD34" s="711"/>
      <c r="AE34" s="833"/>
      <c r="AF34" s="833"/>
      <c r="AG34" s="833"/>
      <c r="AH34" s="35"/>
      <c r="AI34" s="35"/>
    </row>
    <row r="35" spans="1:35" ht="21" customHeight="1">
      <c r="A35" s="837">
        <f t="shared" si="10"/>
        <v>33</v>
      </c>
      <c r="B35" s="838" t="s">
        <v>193</v>
      </c>
      <c r="C35" s="839">
        <v>3</v>
      </c>
      <c r="D35" s="840" t="str">
        <f t="shared" si="11"/>
        <v>Sato Junichi</v>
      </c>
      <c r="E35" s="840" t="s">
        <v>142</v>
      </c>
      <c r="F35" s="840" t="s">
        <v>345</v>
      </c>
      <c r="G35" s="845" t="s">
        <v>346</v>
      </c>
      <c r="H35" s="812" t="str">
        <f>VLOOKUP(D35,'2023年間集計'!$B$4:$D$77,3,FALSE)</f>
        <v>佐藤 潤一</v>
      </c>
      <c r="I35" s="841" t="s">
        <v>60</v>
      </c>
      <c r="J35" s="844" t="s">
        <v>179</v>
      </c>
      <c r="K35" s="458">
        <v>53</v>
      </c>
      <c r="L35" s="458">
        <v>54</v>
      </c>
      <c r="M35" s="101">
        <f t="shared" si="12"/>
        <v>107</v>
      </c>
      <c r="N35" s="120"/>
      <c r="O35" s="105"/>
      <c r="P35" s="101"/>
      <c r="Q35" s="101"/>
      <c r="R35" s="101"/>
      <c r="S35" s="101"/>
      <c r="T35" s="97">
        <v>1</v>
      </c>
      <c r="U35" s="100">
        <f>VLOOKUP(H35,'2023年間集計'!$D$4:$BD$63,21,FALSE)</f>
        <v>1</v>
      </c>
      <c r="V35" s="101">
        <f t="shared" si="3"/>
        <v>2</v>
      </c>
      <c r="W35" s="41"/>
      <c r="Y35" s="674" t="s">
        <v>90</v>
      </c>
      <c r="Z35" s="677"/>
      <c r="AA35" s="674"/>
      <c r="AB35" s="674"/>
      <c r="AC35" s="687" t="str">
        <f t="shared" si="4"/>
        <v>佐藤 潤一</v>
      </c>
      <c r="AD35" s="57"/>
      <c r="AE35" s="35"/>
      <c r="AF35" s="35"/>
      <c r="AG35" s="35"/>
      <c r="AH35" s="35"/>
      <c r="AI35" s="35"/>
    </row>
    <row r="36" spans="1:35" ht="21" hidden="1" customHeight="1">
      <c r="A36" s="97">
        <f t="shared" si="10"/>
        <v>34</v>
      </c>
      <c r="B36" s="98"/>
      <c r="C36" s="99"/>
      <c r="D36" s="819"/>
      <c r="E36" s="86"/>
      <c r="F36" s="86"/>
      <c r="G36" s="86"/>
      <c r="H36" s="104"/>
      <c r="I36" s="100"/>
      <c r="J36" s="100"/>
      <c r="K36" s="101"/>
      <c r="L36" s="101"/>
      <c r="M36" s="101"/>
      <c r="N36" s="101"/>
      <c r="O36" s="102"/>
      <c r="P36" s="101"/>
      <c r="Q36" s="101"/>
      <c r="R36" s="101"/>
      <c r="S36" s="103"/>
      <c r="T36" s="97"/>
      <c r="U36" s="100" t="e">
        <f>VLOOKUP(H36,'2023年間集計'!$D$4:$BD$63,21,FALSE)</f>
        <v>#N/A</v>
      </c>
      <c r="V36" s="101"/>
      <c r="W36" s="41"/>
      <c r="Y36" s="674"/>
      <c r="Z36" s="677"/>
      <c r="AA36" s="258"/>
      <c r="AB36" s="258"/>
      <c r="AC36" s="687"/>
      <c r="AD36" s="57"/>
      <c r="AE36" s="35"/>
      <c r="AF36" s="35"/>
      <c r="AG36" s="35"/>
      <c r="AH36" s="35"/>
      <c r="AI36" s="35"/>
    </row>
    <row r="37" spans="1:35" ht="21" hidden="1" customHeight="1">
      <c r="A37" s="97">
        <f t="shared" si="10"/>
        <v>35</v>
      </c>
      <c r="B37" s="98"/>
      <c r="C37" s="99"/>
      <c r="D37" s="819"/>
      <c r="E37" s="84"/>
      <c r="F37" s="84"/>
      <c r="G37" s="84"/>
      <c r="H37" s="104"/>
      <c r="I37" s="100"/>
      <c r="J37" s="100"/>
      <c r="K37" s="101"/>
      <c r="L37" s="101"/>
      <c r="M37" s="101"/>
      <c r="N37" s="101"/>
      <c r="O37" s="102"/>
      <c r="P37" s="101"/>
      <c r="Q37" s="101"/>
      <c r="R37" s="101"/>
      <c r="S37" s="101"/>
      <c r="T37" s="97"/>
      <c r="U37" s="100" t="e">
        <f>VLOOKUP(H37,'2023年間集計'!$D$4:$BD$63,21,FALSE)</f>
        <v>#N/A</v>
      </c>
      <c r="V37" s="101"/>
      <c r="W37" s="41"/>
      <c r="Y37" s="674"/>
      <c r="Z37" s="677"/>
      <c r="AA37" s="258"/>
      <c r="AB37" s="258"/>
      <c r="AC37" s="687"/>
      <c r="AD37" s="57"/>
      <c r="AE37" s="35"/>
      <c r="AF37" s="35"/>
      <c r="AG37" s="35"/>
      <c r="AH37" s="35"/>
      <c r="AI37" s="35"/>
    </row>
    <row r="38" spans="1:35" ht="21" hidden="1" customHeight="1">
      <c r="A38" s="97">
        <f t="shared" si="10"/>
        <v>36</v>
      </c>
      <c r="B38" s="98"/>
      <c r="C38" s="99"/>
      <c r="D38" s="819"/>
      <c r="E38" s="86"/>
      <c r="F38" s="86"/>
      <c r="G38" s="86"/>
      <c r="H38" s="104"/>
      <c r="I38" s="100"/>
      <c r="J38" s="100"/>
      <c r="K38" s="101"/>
      <c r="L38" s="101"/>
      <c r="M38" s="101"/>
      <c r="N38" s="101"/>
      <c r="O38" s="102"/>
      <c r="P38" s="101"/>
      <c r="Q38" s="101"/>
      <c r="R38" s="103"/>
      <c r="S38" s="108"/>
      <c r="T38" s="97"/>
      <c r="U38" s="100" t="e">
        <f>VLOOKUP(H38,'2023年間集計'!$D$4:$BD$63,21,FALSE)</f>
        <v>#N/A</v>
      </c>
      <c r="V38" s="101"/>
      <c r="W38" s="41"/>
      <c r="Y38" s="674"/>
      <c r="Z38" s="677"/>
      <c r="AA38" s="258"/>
      <c r="AB38" s="258"/>
      <c r="AC38" s="687"/>
      <c r="AD38" s="57"/>
      <c r="AE38" s="35"/>
      <c r="AF38" s="35"/>
      <c r="AG38" s="35"/>
      <c r="AH38" s="35"/>
      <c r="AI38" s="35"/>
    </row>
    <row r="39" spans="1:35" ht="21" hidden="1" customHeight="1">
      <c r="A39" s="97">
        <f t="shared" si="10"/>
        <v>37</v>
      </c>
      <c r="B39" s="98"/>
      <c r="C39" s="99"/>
      <c r="D39" s="819"/>
      <c r="E39" s="86"/>
      <c r="F39" s="86"/>
      <c r="G39" s="84"/>
      <c r="H39" s="104"/>
      <c r="I39" s="100"/>
      <c r="J39" s="100"/>
      <c r="K39" s="101"/>
      <c r="L39" s="101"/>
      <c r="M39" s="101"/>
      <c r="N39" s="101"/>
      <c r="O39" s="105"/>
      <c r="P39" s="101"/>
      <c r="Q39" s="101"/>
      <c r="R39" s="101"/>
      <c r="S39" s="101"/>
      <c r="T39" s="97"/>
      <c r="U39" s="100" t="e">
        <f>VLOOKUP(H39,'2023年間集計'!$D$4:$BD$63,21,FALSE)</f>
        <v>#N/A</v>
      </c>
      <c r="V39" s="101"/>
      <c r="W39" s="41"/>
      <c r="Y39" s="674"/>
      <c r="Z39" s="677"/>
      <c r="AA39" s="258"/>
      <c r="AB39" s="258"/>
      <c r="AC39" s="687"/>
      <c r="AD39" s="57"/>
      <c r="AE39" s="35"/>
      <c r="AF39" s="35"/>
      <c r="AG39" s="35"/>
      <c r="AH39" s="35"/>
      <c r="AI39" s="35"/>
    </row>
    <row r="40" spans="1:35" ht="21" hidden="1" customHeight="1">
      <c r="A40" s="97">
        <f t="shared" si="10"/>
        <v>38</v>
      </c>
      <c r="B40" s="98"/>
      <c r="C40" s="99"/>
      <c r="D40" s="819"/>
      <c r="E40" s="86"/>
      <c r="F40" s="86"/>
      <c r="G40" s="84"/>
      <c r="H40" s="104"/>
      <c r="I40" s="100"/>
      <c r="J40" s="100"/>
      <c r="K40" s="101"/>
      <c r="L40" s="101"/>
      <c r="M40" s="101"/>
      <c r="N40" s="101"/>
      <c r="O40" s="102"/>
      <c r="P40" s="103"/>
      <c r="Q40" s="101"/>
      <c r="R40" s="101"/>
      <c r="S40" s="101"/>
      <c r="T40" s="97"/>
      <c r="U40" s="100" t="e">
        <f>VLOOKUP(H40,'2023年間集計'!$D$4:$BD$63,21,FALSE)</f>
        <v>#N/A</v>
      </c>
      <c r="V40" s="101"/>
      <c r="W40" s="41"/>
      <c r="Y40" s="674"/>
      <c r="Z40" s="677"/>
      <c r="AA40" s="258"/>
      <c r="AB40" s="258"/>
      <c r="AC40" s="687"/>
      <c r="AD40" s="57"/>
      <c r="AE40" s="35"/>
      <c r="AF40" s="35"/>
      <c r="AG40" s="35"/>
      <c r="AH40" s="35"/>
      <c r="AI40" s="35"/>
    </row>
    <row r="41" spans="1:35" ht="21" hidden="1" customHeight="1">
      <c r="A41" s="97">
        <f t="shared" si="10"/>
        <v>39</v>
      </c>
      <c r="B41" s="98"/>
      <c r="C41" s="99"/>
      <c r="D41" s="819"/>
      <c r="E41" s="86"/>
      <c r="F41" s="86"/>
      <c r="G41" s="84"/>
      <c r="H41" s="104"/>
      <c r="I41" s="100"/>
      <c r="J41" s="100"/>
      <c r="K41" s="101"/>
      <c r="L41" s="101"/>
      <c r="M41" s="101"/>
      <c r="N41" s="101"/>
      <c r="O41" s="105"/>
      <c r="P41" s="101"/>
      <c r="Q41" s="101"/>
      <c r="R41" s="101"/>
      <c r="S41" s="101"/>
      <c r="T41" s="97"/>
      <c r="U41" s="100" t="e">
        <f>VLOOKUP(H41,'2023年間集計'!$D$4:$BD$63,21,FALSE)</f>
        <v>#N/A</v>
      </c>
      <c r="V41" s="101"/>
      <c r="W41" s="41"/>
      <c r="Y41" s="674"/>
      <c r="Z41" s="677"/>
      <c r="AA41" s="674"/>
      <c r="AB41" s="674"/>
      <c r="AC41" s="687"/>
      <c r="AD41" s="57"/>
      <c r="AE41" s="35"/>
      <c r="AF41" s="35"/>
      <c r="AG41" s="35"/>
      <c r="AH41" s="35"/>
      <c r="AI41" s="35"/>
    </row>
    <row r="42" spans="1:35" ht="21" hidden="1" customHeight="1">
      <c r="A42" s="97">
        <f t="shared" si="10"/>
        <v>40</v>
      </c>
      <c r="B42" s="98"/>
      <c r="C42" s="99"/>
      <c r="D42" s="819"/>
      <c r="E42" s="86"/>
      <c r="F42" s="86"/>
      <c r="G42" s="84"/>
      <c r="H42" s="104"/>
      <c r="I42" s="100"/>
      <c r="J42" s="100"/>
      <c r="K42" s="101"/>
      <c r="L42" s="101"/>
      <c r="M42" s="101"/>
      <c r="N42" s="101"/>
      <c r="O42" s="102"/>
      <c r="P42" s="101"/>
      <c r="Q42" s="101"/>
      <c r="R42" s="101"/>
      <c r="S42" s="101"/>
      <c r="T42" s="97"/>
      <c r="U42" s="100" t="e">
        <f>VLOOKUP(H42,'2023年間集計'!$D$4:$BD$63,21,FALSE)</f>
        <v>#N/A</v>
      </c>
      <c r="V42" s="101"/>
      <c r="W42" s="41"/>
      <c r="Y42" s="674"/>
      <c r="Z42" s="677"/>
      <c r="AA42" s="258"/>
      <c r="AB42" s="258"/>
      <c r="AC42" s="687"/>
      <c r="AD42" s="57"/>
      <c r="AE42" s="35"/>
      <c r="AF42" s="35"/>
      <c r="AG42" s="35"/>
      <c r="AH42" s="35"/>
      <c r="AI42" s="35"/>
    </row>
    <row r="43" spans="1:35" ht="21" hidden="1" customHeight="1">
      <c r="A43" s="97">
        <f t="shared" si="10"/>
        <v>41</v>
      </c>
      <c r="B43" s="98"/>
      <c r="C43" s="99"/>
      <c r="D43" s="819"/>
      <c r="E43" s="86"/>
      <c r="F43" s="86"/>
      <c r="G43" s="84"/>
      <c r="H43" s="104"/>
      <c r="I43" s="100"/>
      <c r="J43" s="100"/>
      <c r="K43" s="101"/>
      <c r="L43" s="101"/>
      <c r="M43" s="101"/>
      <c r="N43" s="101"/>
      <c r="O43" s="102"/>
      <c r="P43" s="101"/>
      <c r="Q43" s="101"/>
      <c r="R43" s="101"/>
      <c r="S43" s="101"/>
      <c r="T43" s="97"/>
      <c r="U43" s="100" t="e">
        <f>VLOOKUP(H43,'2023年間集計'!$D$4:$BD$63,21,FALSE)</f>
        <v>#N/A</v>
      </c>
      <c r="V43" s="101"/>
      <c r="W43" s="41"/>
      <c r="Y43" s="674"/>
      <c r="Z43" s="677"/>
      <c r="AA43" s="258"/>
      <c r="AB43" s="258"/>
      <c r="AC43" s="687"/>
      <c r="AD43" s="711"/>
      <c r="AE43" s="35"/>
      <c r="AF43" s="35"/>
      <c r="AG43" s="35"/>
      <c r="AH43" s="35"/>
      <c r="AI43" s="35"/>
    </row>
    <row r="44" spans="1:35" ht="21" hidden="1" customHeight="1">
      <c r="A44" s="97">
        <f t="shared" si="10"/>
        <v>42</v>
      </c>
      <c r="B44" s="98"/>
      <c r="C44" s="99"/>
      <c r="D44" s="819"/>
      <c r="E44" s="109"/>
      <c r="F44" s="109"/>
      <c r="G44" s="110"/>
      <c r="H44" s="111"/>
      <c r="I44" s="101"/>
      <c r="J44" s="100"/>
      <c r="K44" s="101"/>
      <c r="L44" s="101"/>
      <c r="M44" s="101"/>
      <c r="N44" s="101"/>
      <c r="O44" s="102"/>
      <c r="P44" s="101"/>
      <c r="Q44" s="101"/>
      <c r="R44" s="101"/>
      <c r="S44" s="101"/>
      <c r="T44" s="97"/>
      <c r="U44" s="100" t="e">
        <f>VLOOKUP(H44,'2023年間集計'!$D$4:$BD$63,21,FALSE)</f>
        <v>#N/A</v>
      </c>
      <c r="V44" s="101"/>
      <c r="W44" s="41"/>
      <c r="Y44" s="674"/>
      <c r="Z44" s="677"/>
      <c r="AA44" s="258"/>
      <c r="AB44" s="258"/>
      <c r="AC44" s="687"/>
      <c r="AD44" s="711"/>
      <c r="AE44" s="35"/>
      <c r="AF44" s="35"/>
      <c r="AG44" s="35"/>
      <c r="AH44" s="35"/>
      <c r="AI44" s="35"/>
    </row>
    <row r="45" spans="1:35" ht="21" customHeight="1">
      <c r="A45" s="97"/>
      <c r="B45" s="98"/>
      <c r="C45" s="99"/>
      <c r="D45" s="819"/>
      <c r="E45" s="84"/>
      <c r="F45" s="84"/>
      <c r="G45" s="84"/>
      <c r="H45" s="104"/>
      <c r="I45" s="100"/>
      <c r="J45" s="100"/>
      <c r="K45" s="101"/>
      <c r="L45" s="101"/>
      <c r="M45" s="101"/>
      <c r="N45" s="101"/>
      <c r="O45" s="93"/>
      <c r="P45" s="101"/>
      <c r="Q45" s="101"/>
      <c r="R45" s="101"/>
      <c r="S45" s="101"/>
      <c r="T45" s="97"/>
      <c r="U45" s="100"/>
      <c r="V45" s="101"/>
      <c r="Y45" s="674"/>
      <c r="Z45" s="677"/>
      <c r="AA45" s="258"/>
      <c r="AB45" s="258"/>
      <c r="AC45" s="687"/>
      <c r="AD45" s="711"/>
      <c r="AE45" s="35"/>
      <c r="AF45" s="35"/>
      <c r="AG45" s="35"/>
      <c r="AH45" s="35"/>
      <c r="AI45" s="35"/>
    </row>
    <row r="46" spans="1:35" ht="21" customHeight="1">
      <c r="A46" s="97"/>
      <c r="B46" s="98"/>
      <c r="C46" s="99"/>
      <c r="D46" s="819"/>
      <c r="E46" s="86"/>
      <c r="F46" s="86"/>
      <c r="G46" s="84"/>
      <c r="H46" s="104"/>
      <c r="I46" s="100"/>
      <c r="J46" s="100"/>
      <c r="K46" s="101"/>
      <c r="L46" s="101"/>
      <c r="M46" s="101"/>
      <c r="N46" s="101"/>
      <c r="O46" s="169"/>
      <c r="P46" s="168"/>
      <c r="Q46" s="168"/>
      <c r="R46" s="168"/>
      <c r="S46" s="168"/>
      <c r="T46" s="97"/>
      <c r="U46" s="100"/>
      <c r="V46" s="101"/>
      <c r="W46" s="41"/>
      <c r="Y46" s="674" t="s">
        <v>107</v>
      </c>
      <c r="Z46" s="677">
        <v>20</v>
      </c>
      <c r="AA46" s="674"/>
      <c r="AB46" s="674"/>
      <c r="AC46" s="687" t="s">
        <v>516</v>
      </c>
      <c r="AD46" s="711"/>
      <c r="AE46" s="35"/>
      <c r="AF46" s="35"/>
      <c r="AG46" s="35"/>
      <c r="AH46" s="35"/>
      <c r="AI46" s="35"/>
    </row>
    <row r="47" spans="1:35" ht="21" customHeight="1">
      <c r="A47" s="97"/>
      <c r="B47" s="98"/>
      <c r="C47" s="166"/>
      <c r="D47" s="819"/>
      <c r="E47" s="86"/>
      <c r="F47" s="89"/>
      <c r="G47" s="88"/>
      <c r="H47" s="88"/>
      <c r="I47" s="116"/>
      <c r="J47" s="167"/>
      <c r="K47" s="101"/>
      <c r="L47" s="101"/>
      <c r="M47" s="101"/>
      <c r="N47" s="101"/>
      <c r="O47" s="105"/>
      <c r="P47" s="101"/>
      <c r="Q47" s="101"/>
      <c r="R47" s="101"/>
      <c r="S47" s="101"/>
      <c r="T47" s="97"/>
      <c r="U47" s="100"/>
      <c r="V47" s="101"/>
      <c r="W47" s="41"/>
      <c r="Y47" s="674" t="s">
        <v>100</v>
      </c>
      <c r="Z47" s="677">
        <v>20</v>
      </c>
      <c r="AA47" s="258"/>
      <c r="AB47" s="258"/>
      <c r="AC47" s="688" t="s">
        <v>526</v>
      </c>
      <c r="AD47" s="712"/>
      <c r="AE47" s="726">
        <v>41</v>
      </c>
      <c r="AF47" s="726">
        <v>40</v>
      </c>
      <c r="AG47" s="101">
        <v>81</v>
      </c>
      <c r="AH47" s="35"/>
      <c r="AI47" s="35"/>
    </row>
    <row r="48" spans="1:35" ht="21" customHeight="1">
      <c r="A48" s="41"/>
      <c r="B48" s="74"/>
      <c r="C48" s="75"/>
      <c r="D48" s="75"/>
      <c r="E48" s="33"/>
      <c r="F48" s="33"/>
      <c r="G48" s="33"/>
      <c r="H48" s="33"/>
      <c r="I48" s="22"/>
      <c r="J48" s="22"/>
      <c r="K48" s="41"/>
      <c r="L48" s="41"/>
      <c r="M48" s="41"/>
      <c r="N48" s="41"/>
      <c r="O48" s="16"/>
      <c r="P48" s="41"/>
      <c r="Q48" s="41"/>
      <c r="R48" s="41"/>
      <c r="S48" s="41"/>
      <c r="T48" s="75"/>
      <c r="U48" s="76"/>
      <c r="V48" s="41"/>
      <c r="W48" s="41"/>
      <c r="Y48" s="674" t="s">
        <v>245</v>
      </c>
      <c r="Z48" s="674"/>
      <c r="AA48" s="674" t="s">
        <v>125</v>
      </c>
      <c r="AB48" s="674" t="s">
        <v>211</v>
      </c>
      <c r="AC48" s="708" t="s">
        <v>710</v>
      </c>
      <c r="AD48" s="713"/>
      <c r="AE48" s="101">
        <v>45</v>
      </c>
      <c r="AF48" s="101">
        <v>46</v>
      </c>
      <c r="AG48" s="101">
        <v>91</v>
      </c>
      <c r="AH48" s="35"/>
      <c r="AI48" s="35"/>
    </row>
    <row r="49" spans="1:35" ht="31">
      <c r="A49" s="41"/>
      <c r="B49" s="74"/>
      <c r="C49" s="41"/>
      <c r="D49" s="41"/>
      <c r="E49" s="90" t="s">
        <v>28</v>
      </c>
      <c r="F49" s="90" t="s">
        <v>29</v>
      </c>
      <c r="G49" s="90" t="s">
        <v>17</v>
      </c>
      <c r="H49" s="90"/>
      <c r="I49" s="90" t="s">
        <v>68</v>
      </c>
      <c r="J49" s="90" t="s">
        <v>69</v>
      </c>
      <c r="K49" s="90" t="s">
        <v>19</v>
      </c>
      <c r="L49" s="90" t="s">
        <v>20</v>
      </c>
      <c r="M49" s="90" t="s">
        <v>21</v>
      </c>
      <c r="N49" s="117" t="s">
        <v>22</v>
      </c>
      <c r="O49" s="118" t="s">
        <v>70</v>
      </c>
      <c r="P49" s="119" t="s">
        <v>55</v>
      </c>
      <c r="Q49" s="94" t="s">
        <v>189</v>
      </c>
      <c r="R49" s="94" t="s">
        <v>190</v>
      </c>
      <c r="S49" s="113" t="s">
        <v>185</v>
      </c>
      <c r="T49" s="41"/>
      <c r="U49" s="77"/>
      <c r="V49" s="41"/>
      <c r="W49" s="41"/>
    </row>
    <row r="50" spans="1:35" ht="21" customHeight="1">
      <c r="A50" s="41"/>
      <c r="B50" s="74"/>
      <c r="C50" s="810">
        <v>5</v>
      </c>
      <c r="D50" s="811" t="str">
        <f>E50&amp;" "&amp;F50</f>
        <v>Shinomiya Kenichi</v>
      </c>
      <c r="E50" s="781" t="s">
        <v>139</v>
      </c>
      <c r="F50" s="781" t="s">
        <v>183</v>
      </c>
      <c r="G50" s="846" t="s">
        <v>712</v>
      </c>
      <c r="H50" s="812" t="str">
        <f>VLOOKUP(D50,'2023年間集計'!$B$4:$D$77,3,FALSE)</f>
        <v>四宮 憲一</v>
      </c>
      <c r="I50" s="742" t="s">
        <v>60</v>
      </c>
      <c r="J50" s="765" t="s">
        <v>159</v>
      </c>
      <c r="K50" s="101">
        <v>63</v>
      </c>
      <c r="L50" s="101">
        <v>67</v>
      </c>
      <c r="M50" s="101">
        <f t="shared" ref="M50" si="13">K50+L50</f>
        <v>130</v>
      </c>
      <c r="N50" s="120"/>
      <c r="O50" s="122"/>
      <c r="P50" s="120"/>
      <c r="Q50" s="101"/>
      <c r="R50" s="103"/>
      <c r="S50" s="115"/>
      <c r="T50" s="75"/>
      <c r="U50" s="76"/>
      <c r="V50" s="41"/>
      <c r="W50" s="41"/>
      <c r="Y50" s="678" t="s">
        <v>720</v>
      </c>
      <c r="Z50" s="676">
        <v>5</v>
      </c>
      <c r="AA50" s="678"/>
      <c r="AB50" s="678" t="s">
        <v>311</v>
      </c>
      <c r="AC50" s="687" t="s">
        <v>719</v>
      </c>
      <c r="AD50" s="711"/>
    </row>
    <row r="51" spans="1:35" ht="21" customHeight="1">
      <c r="A51" s="41"/>
      <c r="B51" s="74"/>
      <c r="C51" s="810">
        <v>9</v>
      </c>
      <c r="D51" s="811" t="str">
        <f>E51&amp;" "&amp;F51</f>
        <v>Tanaka Hugo</v>
      </c>
      <c r="E51" s="1288" t="s">
        <v>156</v>
      </c>
      <c r="F51" s="1288" t="s">
        <v>157</v>
      </c>
      <c r="G51" s="762" t="s">
        <v>339</v>
      </c>
      <c r="H51" s="812" t="str">
        <f>VLOOKUP(D51,'2023年間集計'!$B$4:$D$77,3,FALSE)</f>
        <v>田中 浩之</v>
      </c>
      <c r="I51" s="742" t="s">
        <v>60</v>
      </c>
      <c r="J51" s="765" t="s">
        <v>159</v>
      </c>
      <c r="K51" s="101">
        <v>45</v>
      </c>
      <c r="L51" s="101">
        <v>46</v>
      </c>
      <c r="M51" s="101">
        <f t="shared" ref="M51" si="14">K51+L51</f>
        <v>91</v>
      </c>
      <c r="N51" s="120"/>
      <c r="O51" s="122"/>
      <c r="P51" s="120"/>
      <c r="Q51" s="101"/>
      <c r="R51" s="101">
        <v>8</v>
      </c>
      <c r="S51" s="103" t="s">
        <v>118</v>
      </c>
      <c r="T51" s="41"/>
      <c r="U51" s="41"/>
      <c r="V51" s="41"/>
      <c r="W51" s="41"/>
      <c r="Y51" s="678" t="s">
        <v>726</v>
      </c>
      <c r="Z51" s="686"/>
      <c r="AA51" s="678" t="s">
        <v>722</v>
      </c>
      <c r="AB51" s="678" t="s">
        <v>311</v>
      </c>
      <c r="AC51" s="689" t="s">
        <v>711</v>
      </c>
      <c r="AD51" s="714"/>
    </row>
    <row r="52" spans="1:35" ht="21" customHeight="1">
      <c r="A52" s="41"/>
      <c r="B52" s="74"/>
      <c r="C52" s="168"/>
      <c r="D52" s="821"/>
      <c r="E52" s="86"/>
      <c r="F52" s="86"/>
      <c r="G52" s="86"/>
      <c r="H52" s="86"/>
      <c r="I52" s="99"/>
      <c r="J52" s="158"/>
      <c r="K52" s="101"/>
      <c r="L52" s="101"/>
      <c r="M52" s="101"/>
      <c r="N52" s="120"/>
      <c r="O52" s="123"/>
      <c r="P52" s="120"/>
      <c r="Q52" s="103"/>
      <c r="R52" s="101"/>
      <c r="S52" s="115"/>
      <c r="T52" s="75"/>
      <c r="U52" s="76"/>
      <c r="V52" s="41"/>
      <c r="W52" s="41"/>
      <c r="AC52" s="690"/>
      <c r="AD52" s="690"/>
    </row>
    <row r="53" spans="1:35" ht="21" customHeight="1">
      <c r="A53" s="41"/>
      <c r="B53" s="74"/>
      <c r="C53" s="165"/>
      <c r="D53" s="820"/>
      <c r="E53" s="85"/>
      <c r="F53" s="86"/>
      <c r="G53" s="86"/>
      <c r="H53" s="86"/>
      <c r="I53" s="114"/>
      <c r="J53" s="158"/>
      <c r="K53" s="101"/>
      <c r="L53" s="101"/>
      <c r="M53" s="101"/>
      <c r="N53" s="120"/>
      <c r="O53" s="121"/>
      <c r="P53" s="120"/>
      <c r="Q53" s="101"/>
      <c r="R53" s="101"/>
      <c r="S53" s="101"/>
      <c r="T53" s="41"/>
      <c r="U53" s="41"/>
      <c r="V53" s="41"/>
      <c r="W53" s="41"/>
      <c r="Y53" s="678" t="s">
        <v>706</v>
      </c>
      <c r="Z53" s="686"/>
      <c r="AA53" s="678" t="s">
        <v>705</v>
      </c>
      <c r="AB53" s="678" t="s">
        <v>704</v>
      </c>
      <c r="AC53" s="687" t="s">
        <v>532</v>
      </c>
    </row>
    <row r="54" spans="1:35" ht="21" customHeight="1">
      <c r="A54" s="41"/>
      <c r="B54" s="74"/>
      <c r="C54" s="170"/>
      <c r="D54" s="822"/>
      <c r="E54" s="86"/>
      <c r="F54" s="86"/>
      <c r="G54" s="84"/>
      <c r="H54" s="86"/>
      <c r="I54" s="99"/>
      <c r="J54" s="158"/>
      <c r="K54" s="101"/>
      <c r="L54" s="101"/>
      <c r="M54" s="101"/>
      <c r="N54" s="120"/>
      <c r="O54" s="121"/>
      <c r="P54" s="120"/>
      <c r="Q54" s="101"/>
      <c r="R54" s="101"/>
      <c r="S54" s="101"/>
      <c r="T54" s="41"/>
      <c r="U54" s="41"/>
      <c r="V54" s="41"/>
      <c r="W54" s="41"/>
    </row>
    <row r="55" spans="1:35" ht="21" customHeight="1">
      <c r="A55" s="41"/>
      <c r="B55" s="74"/>
      <c r="C55" s="165"/>
      <c r="D55" s="820"/>
      <c r="E55" s="86"/>
      <c r="F55" s="86"/>
      <c r="G55" s="84"/>
      <c r="H55" s="86"/>
      <c r="I55" s="99"/>
      <c r="J55" s="158"/>
      <c r="K55" s="101"/>
      <c r="L55" s="101"/>
      <c r="M55" s="101"/>
      <c r="N55" s="120"/>
      <c r="O55" s="122"/>
      <c r="P55" s="120"/>
      <c r="Q55" s="101"/>
      <c r="R55" s="101"/>
      <c r="S55" s="101"/>
      <c r="T55" s="41"/>
      <c r="U55" s="76"/>
      <c r="V55" s="41"/>
      <c r="W55" s="41"/>
    </row>
    <row r="56" spans="1:35" ht="21" customHeight="1">
      <c r="A56" s="12"/>
      <c r="B56" s="12"/>
      <c r="C56" s="99"/>
      <c r="D56" s="819"/>
      <c r="E56" s="85"/>
      <c r="F56" s="86"/>
      <c r="G56" s="87"/>
      <c r="H56" s="88"/>
      <c r="I56" s="114"/>
      <c r="J56" s="158"/>
      <c r="K56" s="101"/>
      <c r="L56" s="101"/>
      <c r="M56" s="101"/>
      <c r="N56" s="120"/>
      <c r="O56" s="122"/>
      <c r="P56" s="120"/>
      <c r="Q56" s="101"/>
      <c r="R56" s="101"/>
      <c r="S56" s="101"/>
    </row>
    <row r="57" spans="1:35" ht="21" customHeight="1">
      <c r="A57" s="12"/>
      <c r="B57" s="12"/>
      <c r="C57" s="17"/>
      <c r="D57" s="17"/>
      <c r="E57" s="15"/>
      <c r="F57" s="15"/>
      <c r="G57" s="5"/>
      <c r="H57" s="4"/>
      <c r="I57" s="3"/>
      <c r="J57" s="23"/>
      <c r="K57" s="3"/>
      <c r="L57" s="8"/>
      <c r="M57" s="8"/>
      <c r="N57" s="8"/>
      <c r="P57" s="10"/>
      <c r="Q57" s="9"/>
      <c r="R57" s="8"/>
      <c r="X57" s="10"/>
    </row>
    <row r="58" spans="1:35" ht="21" customHeight="1">
      <c r="A58" s="12"/>
      <c r="B58" s="12"/>
      <c r="C58" s="17"/>
      <c r="D58" s="17"/>
      <c r="E58" s="16"/>
      <c r="F58" s="16"/>
      <c r="G58" s="5"/>
      <c r="H58" s="6"/>
      <c r="I58" s="3"/>
      <c r="J58" s="23"/>
      <c r="K58" s="3"/>
      <c r="L58" s="8"/>
      <c r="M58" s="8"/>
      <c r="N58" s="8"/>
      <c r="P58" s="10"/>
      <c r="Q58" s="9"/>
      <c r="R58" s="8"/>
      <c r="X58" s="10"/>
    </row>
    <row r="59" spans="1:35" s="8" customFormat="1" ht="21" customHeight="1">
      <c r="A59" s="10"/>
      <c r="B59" s="10"/>
      <c r="C59" s="18"/>
      <c r="D59" s="18"/>
      <c r="G59" s="10"/>
      <c r="H59" s="10"/>
      <c r="J59" s="3"/>
      <c r="K59" s="3"/>
      <c r="O59" s="50"/>
      <c r="P59" s="10"/>
      <c r="Q59" s="9"/>
      <c r="Y59" s="10"/>
      <c r="Z59" s="10"/>
      <c r="AA59" s="10"/>
      <c r="AB59" s="10"/>
      <c r="AC59" s="10"/>
      <c r="AD59" s="10"/>
      <c r="AE59" s="10"/>
      <c r="AF59" s="10"/>
      <c r="AG59" s="10"/>
      <c r="AH59" s="10"/>
      <c r="AI59" s="10"/>
    </row>
    <row r="60" spans="1:35" s="8" customFormat="1" ht="21" customHeight="1">
      <c r="A60" s="10"/>
      <c r="B60" s="10"/>
      <c r="C60" s="18"/>
      <c r="D60" s="18"/>
      <c r="G60" s="10"/>
      <c r="H60" s="10"/>
      <c r="J60" s="3"/>
      <c r="K60" s="3"/>
      <c r="P60" s="10"/>
      <c r="Q60" s="9"/>
      <c r="Y60" s="10"/>
      <c r="Z60" s="10"/>
      <c r="AA60" s="10"/>
      <c r="AB60" s="10"/>
      <c r="AC60" s="10"/>
      <c r="AD60" s="10"/>
      <c r="AE60" s="10"/>
      <c r="AF60" s="10"/>
      <c r="AG60" s="10"/>
      <c r="AH60" s="10"/>
      <c r="AI60" s="10"/>
    </row>
    <row r="61" spans="1:35" s="8" customFormat="1" ht="21" customHeight="1">
      <c r="A61" s="10"/>
      <c r="B61" s="10"/>
      <c r="C61" s="18"/>
      <c r="D61" s="18"/>
      <c r="G61" s="10"/>
      <c r="H61" s="10"/>
      <c r="J61" s="3"/>
      <c r="K61" s="3"/>
      <c r="O61" s="50"/>
      <c r="P61" s="10"/>
      <c r="Q61" s="9"/>
      <c r="Y61" s="10"/>
      <c r="Z61" s="10"/>
      <c r="AA61" s="10"/>
      <c r="AB61" s="10"/>
      <c r="AC61" s="10"/>
      <c r="AD61" s="10"/>
      <c r="AE61" s="10"/>
      <c r="AF61" s="10"/>
      <c r="AG61" s="10"/>
      <c r="AH61" s="10"/>
      <c r="AI61" s="10"/>
    </row>
    <row r="62" spans="1:35" s="8" customFormat="1" ht="21" customHeight="1">
      <c r="A62" s="10"/>
      <c r="B62" s="12"/>
      <c r="C62" s="17"/>
      <c r="D62" s="17"/>
      <c r="E62" s="16"/>
      <c r="F62" s="16"/>
      <c r="G62" s="19"/>
      <c r="H62" s="19"/>
      <c r="I62" s="19"/>
      <c r="J62" s="3"/>
      <c r="K62" s="3"/>
      <c r="L62" s="3"/>
      <c r="P62" s="50"/>
      <c r="Q62" s="10"/>
      <c r="R62" s="9"/>
      <c r="Y62" s="10"/>
      <c r="Z62" s="10"/>
      <c r="AA62" s="10"/>
      <c r="AB62" s="10"/>
      <c r="AC62" s="10"/>
      <c r="AD62" s="10"/>
      <c r="AE62" s="10"/>
      <c r="AF62" s="10"/>
      <c r="AG62" s="10"/>
      <c r="AH62" s="10"/>
      <c r="AI62" s="10"/>
    </row>
    <row r="63" spans="1:35" s="8" customFormat="1" ht="21" customHeight="1">
      <c r="A63" s="10"/>
      <c r="B63" s="10"/>
      <c r="C63" s="18"/>
      <c r="D63" s="18"/>
      <c r="E63" s="15"/>
      <c r="G63" s="10"/>
      <c r="H63" s="10"/>
      <c r="I63" s="10"/>
      <c r="K63" s="3"/>
      <c r="L63" s="3"/>
      <c r="Q63" s="10"/>
      <c r="R63" s="9"/>
      <c r="Y63" s="10"/>
      <c r="Z63" s="10"/>
      <c r="AA63" s="10"/>
      <c r="AB63" s="10"/>
      <c r="AC63" s="10"/>
      <c r="AD63" s="10"/>
      <c r="AE63" s="10"/>
      <c r="AF63" s="10"/>
      <c r="AG63" s="10"/>
      <c r="AH63" s="10"/>
      <c r="AI63" s="10"/>
    </row>
    <row r="64" spans="1:35" ht="21" customHeight="1">
      <c r="B64" s="12"/>
      <c r="C64" s="17"/>
      <c r="D64" s="17"/>
      <c r="E64" s="8"/>
      <c r="F64" s="16"/>
      <c r="G64" s="26"/>
      <c r="H64" s="26"/>
      <c r="I64" s="4"/>
      <c r="J64" s="3"/>
      <c r="K64" s="3"/>
      <c r="L64" s="3"/>
      <c r="M64" s="8"/>
      <c r="N64" s="8"/>
      <c r="Q64" s="28"/>
      <c r="R64" s="9"/>
    </row>
    <row r="65" spans="1:35" s="8" customFormat="1" ht="21" customHeight="1">
      <c r="A65" s="10"/>
      <c r="B65" s="12"/>
      <c r="C65" s="17"/>
      <c r="D65" s="17"/>
      <c r="F65" s="15"/>
      <c r="G65" s="5"/>
      <c r="H65" s="5"/>
      <c r="I65" s="5"/>
      <c r="J65" s="3"/>
      <c r="K65" s="3"/>
      <c r="L65" s="3"/>
      <c r="Q65" s="10"/>
      <c r="R65" s="9"/>
      <c r="U65" s="9"/>
      <c r="Y65" s="10"/>
      <c r="Z65" s="10"/>
      <c r="AA65" s="10"/>
      <c r="AB65" s="10"/>
      <c r="AC65" s="10"/>
      <c r="AD65" s="10"/>
      <c r="AE65" s="10"/>
      <c r="AF65" s="10"/>
      <c r="AG65" s="10"/>
      <c r="AH65" s="10"/>
      <c r="AI65" s="10"/>
    </row>
    <row r="66" spans="1:35" s="8" customFormat="1" ht="21" customHeight="1">
      <c r="A66" s="10"/>
      <c r="B66" s="10"/>
      <c r="C66" s="18"/>
      <c r="D66" s="427" t="s">
        <v>488</v>
      </c>
      <c r="E66" s="427"/>
      <c r="F66" s="427"/>
      <c r="G66" s="35"/>
      <c r="H66" s="41"/>
      <c r="I66" s="41"/>
      <c r="L66" s="80"/>
      <c r="Y66" s="10"/>
      <c r="Z66" s="10"/>
      <c r="AA66" s="10"/>
      <c r="AB66" s="10"/>
      <c r="AC66" s="10"/>
      <c r="AD66" s="10"/>
      <c r="AE66" s="10"/>
      <c r="AF66" s="10"/>
      <c r="AG66" s="10"/>
      <c r="AH66" s="10"/>
      <c r="AI66" s="10"/>
    </row>
    <row r="67" spans="1:35" s="8" customFormat="1" ht="21" customHeight="1">
      <c r="A67" s="10"/>
      <c r="B67" s="12"/>
      <c r="C67" s="17"/>
      <c r="D67" s="10"/>
      <c r="E67" s="10"/>
      <c r="F67" s="10"/>
      <c r="G67" s="35"/>
      <c r="H67" s="41"/>
      <c r="I67" s="41"/>
      <c r="L67" s="80"/>
      <c r="P67" s="431"/>
      <c r="Y67" s="10"/>
      <c r="Z67" s="10"/>
      <c r="AA67" s="10"/>
      <c r="AB67" s="10"/>
      <c r="AC67" s="10"/>
      <c r="AD67" s="10"/>
      <c r="AE67" s="10"/>
      <c r="AF67" s="10"/>
      <c r="AG67" s="10"/>
      <c r="AH67" s="10"/>
      <c r="AI67" s="10"/>
    </row>
    <row r="68" spans="1:35" s="8" customFormat="1" ht="21" customHeight="1">
      <c r="A68" s="10"/>
      <c r="B68" s="10"/>
      <c r="C68" s="18"/>
      <c r="D68" s="10"/>
      <c r="E68" s="10"/>
      <c r="F68" s="10"/>
      <c r="G68" s="35"/>
      <c r="H68" s="41"/>
      <c r="I68" s="41"/>
      <c r="L68" s="80"/>
      <c r="P68" s="432"/>
      <c r="Y68" s="10"/>
      <c r="Z68" s="10"/>
      <c r="AA68" s="10"/>
      <c r="AB68" s="10"/>
      <c r="AC68" s="10"/>
      <c r="AD68" s="10"/>
      <c r="AE68" s="10"/>
      <c r="AF68" s="10"/>
      <c r="AG68" s="10"/>
      <c r="AH68" s="10"/>
      <c r="AI68" s="10"/>
    </row>
    <row r="69" spans="1:35" s="8" customFormat="1" ht="21" customHeight="1">
      <c r="A69" s="10"/>
      <c r="B69" s="10"/>
      <c r="C69" s="17"/>
      <c r="D69" s="10"/>
      <c r="E69" s="10"/>
      <c r="F69" s="10"/>
      <c r="G69" s="35"/>
      <c r="H69" s="41"/>
      <c r="I69" s="41"/>
      <c r="L69" s="80"/>
      <c r="P69" s="432"/>
      <c r="Y69" s="10"/>
      <c r="Z69" s="10"/>
      <c r="AA69" s="10"/>
      <c r="AB69" s="10"/>
      <c r="AC69" s="10"/>
      <c r="AD69" s="10"/>
      <c r="AE69" s="10"/>
      <c r="AF69" s="10"/>
      <c r="AG69" s="10"/>
      <c r="AH69" s="10"/>
      <c r="AI69" s="10"/>
    </row>
    <row r="70" spans="1:35" s="8" customFormat="1" ht="21" customHeight="1">
      <c r="A70" s="10"/>
      <c r="B70" s="10"/>
      <c r="C70" s="18"/>
      <c r="D70" s="10"/>
      <c r="E70" s="10"/>
      <c r="F70" s="10"/>
      <c r="G70" s="35"/>
      <c r="H70" s="41"/>
      <c r="I70" s="41"/>
      <c r="L70" s="80"/>
      <c r="P70" s="432"/>
      <c r="Y70" s="10"/>
      <c r="Z70" s="10"/>
      <c r="AA70" s="10"/>
      <c r="AB70" s="10"/>
      <c r="AC70" s="10"/>
      <c r="AD70" s="10"/>
      <c r="AE70" s="10"/>
      <c r="AF70" s="10"/>
      <c r="AG70" s="10"/>
      <c r="AH70" s="10"/>
      <c r="AI70" s="10"/>
    </row>
    <row r="71" spans="1:35" s="8" customFormat="1" ht="21" customHeight="1">
      <c r="A71" s="10"/>
      <c r="B71" s="10"/>
      <c r="C71" s="18"/>
      <c r="D71" s="10"/>
      <c r="E71" s="10"/>
      <c r="F71" s="10"/>
      <c r="G71" s="35"/>
      <c r="H71" s="41"/>
      <c r="I71" s="41"/>
      <c r="L71" s="80"/>
      <c r="Y71" s="10"/>
      <c r="Z71" s="10"/>
      <c r="AA71" s="10"/>
      <c r="AB71" s="10"/>
      <c r="AC71" s="10"/>
      <c r="AD71" s="10"/>
      <c r="AE71" s="10"/>
      <c r="AF71" s="10"/>
      <c r="AG71" s="10"/>
      <c r="AH71" s="10"/>
      <c r="AI71" s="10"/>
    </row>
    <row r="72" spans="1:35" s="8" customFormat="1" ht="21" customHeight="1">
      <c r="A72" s="10"/>
      <c r="B72" s="10"/>
      <c r="C72" s="18"/>
      <c r="D72" s="10" t="s">
        <v>459</v>
      </c>
      <c r="E72" s="10"/>
      <c r="F72" s="10"/>
      <c r="G72" s="35"/>
      <c r="H72" s="41"/>
      <c r="I72" s="41"/>
      <c r="L72" s="80"/>
      <c r="P72" s="432"/>
      <c r="Y72" s="10"/>
      <c r="Z72" s="10"/>
      <c r="AA72" s="10"/>
      <c r="AB72" s="10"/>
      <c r="AC72" s="10"/>
      <c r="AD72" s="10"/>
      <c r="AE72" s="10"/>
      <c r="AF72" s="10"/>
      <c r="AG72" s="10"/>
      <c r="AH72" s="10"/>
      <c r="AI72" s="10"/>
    </row>
    <row r="73" spans="1:35" s="8" customFormat="1" ht="15.5">
      <c r="A73" s="10"/>
      <c r="B73" s="10"/>
      <c r="C73" s="18"/>
      <c r="D73" s="10" t="s">
        <v>462</v>
      </c>
      <c r="E73" s="10"/>
      <c r="F73" s="10"/>
      <c r="G73" s="35"/>
      <c r="H73" s="41"/>
      <c r="I73" s="41"/>
      <c r="L73" s="80"/>
      <c r="P73" s="432"/>
      <c r="Y73" s="10"/>
      <c r="Z73" s="10"/>
      <c r="AA73" s="10"/>
      <c r="AB73" s="10"/>
      <c r="AC73" s="10"/>
      <c r="AD73" s="10"/>
      <c r="AE73" s="10"/>
      <c r="AF73" s="10"/>
      <c r="AG73" s="10"/>
      <c r="AH73" s="10"/>
      <c r="AI73" s="10"/>
    </row>
    <row r="74" spans="1:35" s="8" customFormat="1" ht="15.5">
      <c r="A74" s="10"/>
      <c r="B74" s="10"/>
      <c r="C74" s="18"/>
      <c r="D74" s="427" t="s">
        <v>491</v>
      </c>
      <c r="E74" s="427"/>
      <c r="F74" s="427"/>
      <c r="G74" s="35"/>
      <c r="H74" s="41"/>
      <c r="I74" s="41"/>
      <c r="L74" s="80"/>
      <c r="P74" s="432"/>
      <c r="Y74" s="10"/>
      <c r="Z74" s="10"/>
      <c r="AA74" s="10"/>
      <c r="AB74" s="10"/>
      <c r="AC74" s="10"/>
      <c r="AD74" s="10"/>
      <c r="AE74" s="10"/>
      <c r="AF74" s="10"/>
      <c r="AG74" s="10"/>
      <c r="AH74" s="10"/>
      <c r="AI74" s="10"/>
    </row>
    <row r="75" spans="1:35" s="8" customFormat="1" ht="15.5">
      <c r="A75" s="10"/>
      <c r="B75" s="10"/>
      <c r="C75" s="18"/>
      <c r="D75" s="10"/>
      <c r="E75" s="10"/>
      <c r="F75" s="10"/>
      <c r="G75" s="35"/>
      <c r="H75" s="41"/>
      <c r="I75" s="41"/>
      <c r="L75" s="80"/>
      <c r="P75" s="432"/>
      <c r="Y75" s="10"/>
      <c r="Z75" s="10"/>
      <c r="AA75" s="10"/>
      <c r="AB75" s="10"/>
      <c r="AC75" s="10"/>
      <c r="AD75" s="10"/>
      <c r="AE75" s="10"/>
      <c r="AF75" s="10"/>
      <c r="AG75" s="10"/>
      <c r="AH75" s="10"/>
      <c r="AI75" s="10"/>
    </row>
    <row r="76" spans="1:35" s="8" customFormat="1" ht="15.5">
      <c r="A76" s="10"/>
      <c r="B76" s="10"/>
      <c r="C76" s="18"/>
      <c r="D76" s="10"/>
      <c r="E76" s="10"/>
      <c r="F76" s="10"/>
      <c r="G76" s="35"/>
      <c r="H76" s="41"/>
      <c r="I76" s="41"/>
      <c r="L76" s="80"/>
      <c r="P76" s="432"/>
      <c r="Y76" s="10"/>
      <c r="Z76" s="10"/>
      <c r="AA76" s="10"/>
      <c r="AB76" s="10"/>
      <c r="AC76" s="10"/>
      <c r="AD76" s="10"/>
      <c r="AE76" s="10"/>
      <c r="AF76" s="10"/>
      <c r="AG76" s="10"/>
      <c r="AH76" s="10"/>
      <c r="AI76" s="10"/>
    </row>
    <row r="77" spans="1:35" s="8" customFormat="1" ht="15.5">
      <c r="A77" s="10"/>
      <c r="B77" s="10"/>
      <c r="C77" s="18"/>
      <c r="D77" s="427" t="s">
        <v>489</v>
      </c>
      <c r="E77" s="427"/>
      <c r="F77" s="427"/>
      <c r="G77" s="35"/>
      <c r="H77" s="41"/>
      <c r="I77" s="41"/>
      <c r="L77" s="80"/>
      <c r="P77" s="432"/>
      <c r="Y77" s="10"/>
      <c r="Z77" s="10"/>
      <c r="AA77" s="10"/>
      <c r="AB77" s="10"/>
      <c r="AC77" s="10"/>
      <c r="AD77" s="10"/>
      <c r="AE77" s="10"/>
      <c r="AF77" s="10"/>
      <c r="AG77" s="10"/>
      <c r="AH77" s="10"/>
      <c r="AI77" s="10"/>
    </row>
    <row r="78" spans="1:35" s="8" customFormat="1" ht="15.5">
      <c r="A78" s="10"/>
      <c r="B78" s="10"/>
      <c r="C78" s="18"/>
      <c r="D78" s="427" t="s">
        <v>490</v>
      </c>
      <c r="E78" s="427"/>
      <c r="F78" s="427"/>
      <c r="G78" s="35"/>
      <c r="H78" s="41"/>
      <c r="I78" s="41"/>
      <c r="L78" s="80"/>
      <c r="P78" s="432"/>
      <c r="Y78" s="10"/>
      <c r="Z78" s="10"/>
      <c r="AA78" s="10"/>
      <c r="AB78" s="10"/>
      <c r="AC78" s="10"/>
      <c r="AD78" s="10"/>
      <c r="AE78" s="10"/>
      <c r="AF78" s="10"/>
      <c r="AG78" s="10"/>
      <c r="AH78" s="10"/>
      <c r="AI78" s="10"/>
    </row>
    <row r="79" spans="1:35" s="8" customFormat="1" ht="18">
      <c r="A79" s="10"/>
      <c r="B79" s="10"/>
      <c r="C79" s="18"/>
      <c r="D79" s="10" t="s">
        <v>492</v>
      </c>
      <c r="E79" s="10"/>
      <c r="F79" s="10"/>
      <c r="G79" s="35"/>
      <c r="H79" s="41"/>
      <c r="I79" s="41"/>
      <c r="L79" s="80"/>
      <c r="P79" s="432"/>
      <c r="Y79" s="10"/>
      <c r="Z79" s="10"/>
      <c r="AA79" s="10"/>
      <c r="AB79" s="10"/>
      <c r="AC79" s="10"/>
      <c r="AD79" s="10"/>
      <c r="AE79" s="10"/>
      <c r="AF79" s="10"/>
      <c r="AG79" s="10"/>
      <c r="AH79" s="10"/>
      <c r="AI79" s="10"/>
    </row>
    <row r="80" spans="1:35" s="8" customFormat="1" ht="15.5">
      <c r="A80" s="10"/>
      <c r="B80" s="10"/>
      <c r="C80" s="18"/>
      <c r="D80" s="10"/>
      <c r="E80" s="10"/>
      <c r="F80" s="10"/>
      <c r="G80" s="35"/>
      <c r="H80" s="41"/>
      <c r="I80" s="41"/>
      <c r="L80" s="80"/>
      <c r="P80"/>
      <c r="Y80" s="10"/>
      <c r="Z80" s="10"/>
      <c r="AA80" s="10"/>
      <c r="AB80" s="10"/>
      <c r="AC80" s="10"/>
      <c r="AD80" s="10"/>
      <c r="AE80" s="10"/>
      <c r="AF80" s="10"/>
      <c r="AG80" s="10"/>
      <c r="AH80" s="10"/>
      <c r="AI80" s="10"/>
    </row>
    <row r="81" spans="1:35" s="8" customFormat="1" ht="15.5">
      <c r="A81" s="10"/>
      <c r="B81" s="10"/>
      <c r="C81" s="18"/>
      <c r="D81" s="10"/>
      <c r="E81" s="10"/>
      <c r="F81" s="10"/>
      <c r="G81" s="35"/>
      <c r="H81" s="41"/>
      <c r="I81" s="41"/>
      <c r="L81" s="80"/>
      <c r="P81" s="431"/>
      <c r="Y81" s="10"/>
      <c r="Z81" s="10"/>
      <c r="AA81" s="10"/>
      <c r="AB81" s="10"/>
      <c r="AC81" s="10"/>
      <c r="AD81" s="10"/>
      <c r="AE81" s="10"/>
      <c r="AF81" s="10"/>
      <c r="AG81" s="10"/>
      <c r="AH81" s="10"/>
      <c r="AI81" s="10"/>
    </row>
    <row r="82" spans="1:35" s="8" customFormat="1" ht="15.5">
      <c r="A82" s="10"/>
      <c r="B82" s="10"/>
      <c r="C82" s="18"/>
      <c r="D82" s="10"/>
      <c r="E82" s="10"/>
      <c r="F82" s="10"/>
      <c r="G82" s="35"/>
      <c r="H82" s="41"/>
      <c r="I82" s="41"/>
      <c r="L82" s="80"/>
      <c r="Y82" s="10"/>
      <c r="Z82" s="10"/>
      <c r="AA82" s="10"/>
      <c r="AB82" s="10"/>
      <c r="AC82" s="10"/>
      <c r="AD82" s="10"/>
      <c r="AE82" s="10"/>
      <c r="AF82" s="10"/>
      <c r="AG82" s="10"/>
      <c r="AH82" s="10"/>
      <c r="AI82" s="10"/>
    </row>
    <row r="83" spans="1:35" s="8" customFormat="1">
      <c r="A83" s="10"/>
      <c r="B83" s="10"/>
      <c r="C83" s="18"/>
      <c r="D83" s="10" t="s">
        <v>460</v>
      </c>
      <c r="E83" s="10"/>
      <c r="F83" s="10"/>
      <c r="G83" s="429"/>
      <c r="H83" s="430"/>
      <c r="I83" s="430"/>
      <c r="L83" s="80"/>
      <c r="P83"/>
      <c r="Y83" s="10"/>
      <c r="Z83" s="10"/>
      <c r="AA83" s="10"/>
      <c r="AB83" s="10"/>
      <c r="AC83" s="10"/>
      <c r="AD83" s="10"/>
      <c r="AE83" s="10"/>
      <c r="AF83" s="10"/>
      <c r="AG83" s="10"/>
      <c r="AH83" s="10"/>
      <c r="AI83" s="10"/>
    </row>
    <row r="84" spans="1:35" s="8" customFormat="1">
      <c r="A84" s="10"/>
      <c r="B84" s="10"/>
      <c r="C84" s="18"/>
      <c r="D84" s="692" t="s">
        <v>663</v>
      </c>
      <c r="E84" s="10"/>
      <c r="F84" s="10"/>
      <c r="G84" s="429"/>
      <c r="H84" s="430"/>
      <c r="I84" s="430"/>
      <c r="L84" s="80"/>
      <c r="P84"/>
      <c r="Y84" s="10"/>
      <c r="Z84" s="10"/>
      <c r="AA84" s="10"/>
      <c r="AB84" s="10"/>
      <c r="AC84" s="10"/>
      <c r="AD84" s="10"/>
      <c r="AE84" s="10"/>
      <c r="AF84" s="10"/>
      <c r="AG84" s="10"/>
      <c r="AH84" s="10"/>
      <c r="AI84" s="10"/>
    </row>
    <row r="85" spans="1:35" s="8" customFormat="1">
      <c r="A85" s="10"/>
      <c r="B85" s="10"/>
      <c r="C85" s="18"/>
      <c r="D85" s="691" t="s">
        <v>662</v>
      </c>
      <c r="E85" s="434"/>
      <c r="F85" s="434"/>
      <c r="G85" s="429"/>
      <c r="H85" s="430"/>
      <c r="I85" s="430"/>
      <c r="L85" s="80"/>
      <c r="P85"/>
      <c r="Y85" s="10"/>
      <c r="Z85" s="10"/>
      <c r="AA85" s="10"/>
      <c r="AB85" s="10"/>
      <c r="AC85" s="10"/>
      <c r="AD85" s="10"/>
      <c r="AE85" s="10"/>
      <c r="AF85" s="10"/>
      <c r="AG85" s="10"/>
      <c r="AH85" s="10"/>
      <c r="AI85" s="10"/>
    </row>
    <row r="86" spans="1:35" s="8" customFormat="1">
      <c r="A86" s="10"/>
      <c r="B86" s="10"/>
      <c r="C86" s="18"/>
      <c r="D86" s="693" t="s">
        <v>664</v>
      </c>
      <c r="E86" s="10"/>
      <c r="F86" s="10"/>
      <c r="G86" s="10"/>
      <c r="L86" s="80"/>
      <c r="P86"/>
      <c r="Y86" s="10"/>
      <c r="Z86" s="10"/>
      <c r="AA86" s="10"/>
      <c r="AB86" s="10"/>
      <c r="AC86" s="10"/>
      <c r="AD86" s="10"/>
      <c r="AE86" s="10"/>
      <c r="AF86" s="10"/>
      <c r="AG86" s="10"/>
      <c r="AH86" s="10"/>
      <c r="AI86" s="10"/>
    </row>
    <row r="87" spans="1:35" s="8" customFormat="1">
      <c r="A87" s="10"/>
      <c r="B87" s="10"/>
      <c r="C87" s="18"/>
      <c r="D87" s="10"/>
      <c r="E87" s="10"/>
      <c r="F87" s="10"/>
      <c r="G87" s="10"/>
      <c r="L87" s="80"/>
      <c r="P87"/>
      <c r="Y87" s="10"/>
      <c r="Z87" s="10"/>
      <c r="AA87" s="10"/>
      <c r="AB87" s="10"/>
      <c r="AC87" s="10"/>
      <c r="AD87" s="10"/>
      <c r="AE87" s="10"/>
      <c r="AF87" s="10"/>
      <c r="AG87" s="10"/>
      <c r="AH87" s="10"/>
      <c r="AI87" s="10"/>
    </row>
    <row r="88" spans="1:35" s="8" customFormat="1">
      <c r="A88" s="10"/>
      <c r="B88" s="10"/>
      <c r="C88" s="18"/>
      <c r="D88" s="10"/>
      <c r="E88" s="10"/>
      <c r="F88" s="10"/>
      <c r="G88" s="10"/>
      <c r="L88" s="80"/>
      <c r="P88"/>
      <c r="Y88" s="10"/>
      <c r="Z88" s="10"/>
      <c r="AA88" s="10"/>
      <c r="AB88" s="10"/>
      <c r="AC88" s="10"/>
      <c r="AD88" s="10"/>
      <c r="AE88" s="10"/>
      <c r="AF88" s="10"/>
      <c r="AG88" s="10"/>
      <c r="AH88" s="10"/>
      <c r="AI88" s="10"/>
    </row>
    <row r="89" spans="1:35" s="8" customFormat="1">
      <c r="A89" s="10"/>
      <c r="B89" s="10"/>
      <c r="C89" s="18"/>
      <c r="D89" s="10" t="s">
        <v>461</v>
      </c>
      <c r="E89" s="10"/>
      <c r="F89" s="10"/>
      <c r="G89" s="10"/>
      <c r="L89" s="80"/>
      <c r="P89"/>
      <c r="Y89" s="10"/>
      <c r="Z89" s="10"/>
      <c r="AA89" s="10"/>
      <c r="AB89" s="10"/>
      <c r="AC89" s="10"/>
      <c r="AD89" s="10"/>
      <c r="AE89" s="10"/>
      <c r="AF89" s="10"/>
      <c r="AG89" s="10"/>
      <c r="AH89" s="10"/>
      <c r="AI89" s="10"/>
    </row>
    <row r="90" spans="1:35" s="8" customFormat="1">
      <c r="A90" s="10"/>
      <c r="B90" s="10"/>
      <c r="C90" s="18"/>
      <c r="D90" s="693" t="s">
        <v>666</v>
      </c>
      <c r="E90" s="434"/>
      <c r="F90" s="434"/>
      <c r="G90" s="10"/>
      <c r="L90" s="80"/>
      <c r="P90"/>
      <c r="Y90" s="10"/>
      <c r="Z90" s="10"/>
      <c r="AA90" s="10"/>
      <c r="AB90" s="10"/>
      <c r="AC90" s="10"/>
      <c r="AD90" s="10"/>
      <c r="AE90" s="10"/>
      <c r="AF90" s="10"/>
      <c r="AG90" s="10"/>
      <c r="AH90" s="10"/>
      <c r="AI90" s="10"/>
    </row>
    <row r="91" spans="1:35" s="8" customFormat="1">
      <c r="A91" s="10"/>
      <c r="B91" s="10"/>
      <c r="C91" s="18"/>
      <c r="D91" s="10" t="s">
        <v>463</v>
      </c>
      <c r="E91" s="10"/>
      <c r="F91" s="10"/>
      <c r="G91" s="10"/>
      <c r="L91" s="80"/>
      <c r="P91"/>
      <c r="Y91" s="10"/>
      <c r="Z91" s="10"/>
      <c r="AA91" s="10"/>
      <c r="AB91" s="10"/>
      <c r="AC91" s="10"/>
      <c r="AD91" s="10"/>
      <c r="AE91" s="10"/>
      <c r="AF91" s="10"/>
      <c r="AG91" s="10"/>
      <c r="AH91" s="10"/>
      <c r="AI91" s="10"/>
    </row>
    <row r="92" spans="1:35" s="8" customFormat="1" ht="18">
      <c r="A92" s="10"/>
      <c r="B92" s="10"/>
      <c r="C92" s="18"/>
      <c r="D92" s="694" t="s">
        <v>665</v>
      </c>
      <c r="E92" s="73"/>
      <c r="F92" s="73"/>
      <c r="G92" s="10"/>
      <c r="L92" s="80"/>
      <c r="P92"/>
      <c r="Y92" s="10"/>
      <c r="Z92" s="10"/>
      <c r="AA92" s="10"/>
      <c r="AB92" s="10"/>
      <c r="AC92" s="10"/>
      <c r="AD92" s="10"/>
      <c r="AE92" s="10"/>
      <c r="AF92" s="10"/>
      <c r="AG92" s="10"/>
      <c r="AH92" s="10"/>
      <c r="AI92" s="10"/>
    </row>
    <row r="93" spans="1:35" s="8" customFormat="1">
      <c r="A93" s="10"/>
      <c r="B93" s="10"/>
      <c r="C93" s="18"/>
      <c r="D93" s="692"/>
      <c r="E93" s="10"/>
      <c r="F93" s="10"/>
      <c r="G93" s="10"/>
      <c r="L93" s="80"/>
      <c r="P93"/>
      <c r="Y93" s="10"/>
      <c r="Z93" s="10"/>
      <c r="AA93" s="10"/>
      <c r="AB93" s="10"/>
      <c r="AC93" s="10"/>
      <c r="AD93" s="10"/>
      <c r="AE93" s="10"/>
      <c r="AF93" s="10"/>
      <c r="AG93" s="10"/>
      <c r="AH93" s="10"/>
      <c r="AI93" s="10"/>
    </row>
    <row r="94" spans="1:35" s="8" customFormat="1" ht="15.5">
      <c r="A94" s="10"/>
      <c r="B94" s="10"/>
      <c r="C94" s="18"/>
      <c r="D94" s="433"/>
      <c r="E94" s="433"/>
      <c r="F94" s="433"/>
      <c r="G94" s="10"/>
      <c r="L94" s="80"/>
      <c r="P94"/>
      <c r="Y94" s="10"/>
      <c r="Z94" s="10"/>
      <c r="AA94" s="10"/>
      <c r="AB94" s="10"/>
      <c r="AC94" s="10"/>
      <c r="AD94" s="10"/>
      <c r="AE94" s="10"/>
      <c r="AF94" s="10"/>
      <c r="AG94" s="10"/>
      <c r="AH94" s="10"/>
      <c r="AI94" s="10"/>
    </row>
    <row r="95" spans="1:35" s="8" customFormat="1">
      <c r="A95" s="10"/>
      <c r="B95" s="10"/>
      <c r="C95" s="18"/>
      <c r="D95" s="18"/>
      <c r="E95" s="10"/>
      <c r="F95" s="10"/>
      <c r="G95" s="10"/>
      <c r="H95" s="10"/>
      <c r="I95" s="10"/>
      <c r="L95" s="20"/>
      <c r="M95" s="10"/>
      <c r="N95" s="10"/>
      <c r="Q95" s="10"/>
      <c r="R95" s="9"/>
      <c r="Y95" s="10"/>
      <c r="Z95" s="10"/>
      <c r="AA95" s="10"/>
      <c r="AB95" s="10"/>
      <c r="AC95" s="10"/>
      <c r="AD95" s="10"/>
      <c r="AE95" s="10"/>
      <c r="AF95" s="10"/>
      <c r="AG95" s="10"/>
      <c r="AH95" s="10"/>
      <c r="AI95" s="10"/>
    </row>
    <row r="96" spans="1:35" s="8" customFormat="1">
      <c r="A96" s="10"/>
      <c r="B96" s="10"/>
      <c r="C96" s="18"/>
      <c r="D96" s="18"/>
      <c r="E96" s="10"/>
      <c r="F96" s="10"/>
      <c r="G96" s="10"/>
      <c r="H96" s="10"/>
      <c r="I96" s="10"/>
      <c r="L96" s="20"/>
      <c r="M96" s="10"/>
      <c r="N96" s="10"/>
      <c r="Q96" s="10"/>
      <c r="R96" s="9"/>
      <c r="Y96" s="10"/>
      <c r="Z96" s="10"/>
      <c r="AA96" s="10"/>
      <c r="AB96" s="10"/>
      <c r="AC96" s="10"/>
      <c r="AD96" s="10"/>
      <c r="AE96" s="10"/>
      <c r="AF96" s="10"/>
      <c r="AG96" s="10"/>
      <c r="AH96" s="10"/>
      <c r="AI96" s="10"/>
    </row>
    <row r="97" spans="1:35" s="8" customFormat="1">
      <c r="A97" s="10"/>
      <c r="B97" s="10"/>
      <c r="C97" s="18"/>
      <c r="D97" s="18"/>
      <c r="E97" s="10"/>
      <c r="F97" s="10"/>
      <c r="G97" s="10"/>
      <c r="H97" s="10"/>
      <c r="I97" s="10"/>
      <c r="L97" s="20"/>
      <c r="M97" s="10"/>
      <c r="N97" s="10"/>
      <c r="Q97" s="10"/>
      <c r="R97" s="9"/>
      <c r="Y97" s="10"/>
      <c r="Z97" s="10"/>
      <c r="AA97" s="10"/>
      <c r="AB97" s="10"/>
      <c r="AC97" s="10"/>
      <c r="AD97" s="10"/>
      <c r="AE97" s="10"/>
      <c r="AF97" s="10"/>
      <c r="AG97" s="10"/>
      <c r="AH97" s="10"/>
      <c r="AI97" s="10"/>
    </row>
    <row r="98" spans="1:35" s="8" customFormat="1">
      <c r="A98" s="10"/>
      <c r="B98" s="10"/>
      <c r="C98" s="18"/>
      <c r="D98" s="18"/>
      <c r="E98" s="10"/>
      <c r="F98" s="10"/>
      <c r="G98" s="10"/>
      <c r="H98" s="10"/>
      <c r="I98" s="10"/>
      <c r="L98" s="20"/>
      <c r="M98" s="10"/>
      <c r="N98" s="10"/>
      <c r="Q98" s="10"/>
      <c r="R98" s="9"/>
      <c r="Y98" s="10"/>
      <c r="Z98" s="10"/>
      <c r="AA98" s="10"/>
      <c r="AB98" s="10"/>
      <c r="AC98" s="10"/>
      <c r="AD98" s="10"/>
      <c r="AE98" s="10"/>
      <c r="AF98" s="10"/>
      <c r="AG98" s="10"/>
      <c r="AH98" s="10"/>
      <c r="AI98" s="10"/>
    </row>
    <row r="99" spans="1:35" s="8" customFormat="1">
      <c r="A99" s="10"/>
      <c r="B99" s="10"/>
      <c r="C99" s="18"/>
      <c r="D99" s="18"/>
      <c r="E99" s="10"/>
      <c r="F99" s="10"/>
      <c r="G99" s="10"/>
      <c r="H99" s="10"/>
      <c r="I99" s="10"/>
      <c r="L99" s="20"/>
      <c r="M99" s="10"/>
      <c r="N99" s="10"/>
      <c r="Q99" s="10"/>
      <c r="R99" s="9"/>
      <c r="Y99" s="10"/>
      <c r="Z99" s="10"/>
      <c r="AA99" s="10"/>
      <c r="AB99" s="10"/>
      <c r="AC99" s="10"/>
      <c r="AD99" s="10"/>
      <c r="AE99" s="10"/>
      <c r="AF99" s="10"/>
      <c r="AG99" s="10"/>
      <c r="AH99" s="10"/>
      <c r="AI99" s="10"/>
    </row>
    <row r="100" spans="1:35" s="8" customFormat="1">
      <c r="A100" s="10"/>
      <c r="B100" s="10"/>
      <c r="C100" s="18"/>
      <c r="D100" s="18"/>
      <c r="E100" s="10"/>
      <c r="F100" s="10"/>
      <c r="G100" s="10"/>
      <c r="H100" s="10"/>
      <c r="I100" s="10"/>
      <c r="L100" s="20"/>
      <c r="M100" s="10"/>
      <c r="N100" s="10"/>
      <c r="Q100" s="10"/>
      <c r="R100" s="9"/>
      <c r="Y100" s="10"/>
      <c r="Z100" s="10"/>
      <c r="AA100" s="10"/>
      <c r="AB100" s="10"/>
      <c r="AC100" s="10"/>
      <c r="AD100" s="10"/>
      <c r="AE100" s="10"/>
      <c r="AF100" s="10"/>
      <c r="AG100" s="10"/>
      <c r="AH100" s="10"/>
      <c r="AI100" s="10"/>
    </row>
    <row r="101" spans="1:35" s="8" customFormat="1">
      <c r="A101" s="10"/>
      <c r="B101" s="10"/>
      <c r="C101" s="18"/>
      <c r="D101" s="18"/>
      <c r="E101" s="10"/>
      <c r="F101" s="10"/>
      <c r="G101" s="10"/>
      <c r="H101" s="10"/>
      <c r="I101" s="10"/>
      <c r="L101" s="20"/>
      <c r="M101" s="10"/>
      <c r="N101" s="10"/>
      <c r="Q101" s="10"/>
      <c r="R101" s="9"/>
      <c r="Y101" s="10"/>
      <c r="Z101" s="10"/>
      <c r="AA101" s="10"/>
      <c r="AB101" s="10"/>
      <c r="AC101" s="10"/>
      <c r="AD101" s="10"/>
      <c r="AE101" s="10"/>
      <c r="AF101" s="10"/>
      <c r="AG101" s="10"/>
      <c r="AH101" s="10"/>
      <c r="AI101" s="10"/>
    </row>
    <row r="102" spans="1:35" s="8" customFormat="1">
      <c r="A102" s="10"/>
      <c r="B102" s="10"/>
      <c r="C102" s="18"/>
      <c r="D102" s="18"/>
      <c r="E102" s="10"/>
      <c r="F102" s="10"/>
      <c r="G102" s="10"/>
      <c r="H102" s="10"/>
      <c r="I102" s="10"/>
      <c r="L102" s="20"/>
      <c r="M102" s="10"/>
      <c r="N102" s="10"/>
      <c r="Q102" s="10"/>
      <c r="R102" s="9"/>
      <c r="Y102" s="10"/>
      <c r="Z102" s="10"/>
      <c r="AA102" s="10"/>
      <c r="AB102" s="10"/>
      <c r="AC102" s="10"/>
      <c r="AD102" s="10"/>
      <c r="AE102" s="10"/>
      <c r="AF102" s="10"/>
      <c r="AG102" s="10"/>
      <c r="AH102" s="10"/>
      <c r="AI102" s="10"/>
    </row>
    <row r="103" spans="1:35" s="8" customFormat="1">
      <c r="A103" s="10"/>
      <c r="B103" s="10"/>
      <c r="C103" s="18"/>
      <c r="D103" s="18"/>
      <c r="E103" s="10"/>
      <c r="F103" s="10"/>
      <c r="G103" s="10"/>
      <c r="H103" s="10"/>
      <c r="I103" s="10"/>
      <c r="L103" s="20"/>
      <c r="M103" s="10"/>
      <c r="N103" s="10"/>
      <c r="Q103" s="10"/>
      <c r="R103" s="9"/>
      <c r="Y103" s="10"/>
      <c r="Z103" s="10"/>
      <c r="AA103" s="10"/>
      <c r="AB103" s="10"/>
      <c r="AC103" s="10"/>
      <c r="AD103" s="10"/>
      <c r="AE103" s="10"/>
      <c r="AF103" s="10"/>
      <c r="AG103" s="10"/>
      <c r="AH103" s="10"/>
      <c r="AI103" s="10"/>
    </row>
    <row r="104" spans="1:35" s="8" customFormat="1">
      <c r="A104" s="10"/>
      <c r="B104" s="10"/>
      <c r="C104" s="18"/>
      <c r="D104" s="18"/>
      <c r="E104" s="10"/>
      <c r="F104" s="10"/>
      <c r="G104" s="10"/>
      <c r="H104" s="10"/>
      <c r="I104" s="10"/>
      <c r="L104" s="20"/>
      <c r="M104" s="10"/>
      <c r="N104" s="10"/>
      <c r="Q104" s="10"/>
      <c r="R104" s="9"/>
      <c r="Y104" s="10"/>
      <c r="Z104" s="10"/>
      <c r="AA104" s="10"/>
      <c r="AB104" s="10"/>
      <c r="AC104" s="10"/>
      <c r="AD104" s="10"/>
      <c r="AE104" s="10"/>
      <c r="AF104" s="10"/>
      <c r="AG104" s="10"/>
      <c r="AH104" s="10"/>
      <c r="AI104" s="10"/>
    </row>
    <row r="105" spans="1:35" s="8" customFormat="1">
      <c r="A105" s="10"/>
      <c r="B105" s="10"/>
      <c r="C105" s="18"/>
      <c r="D105" s="18"/>
      <c r="E105" s="10"/>
      <c r="F105" s="10"/>
      <c r="G105" s="10"/>
      <c r="H105" s="10"/>
      <c r="I105" s="10"/>
      <c r="L105" s="20"/>
      <c r="M105" s="10"/>
      <c r="N105" s="10"/>
      <c r="Q105" s="10"/>
      <c r="R105" s="9"/>
      <c r="Y105" s="10"/>
      <c r="Z105" s="10"/>
      <c r="AA105" s="10"/>
      <c r="AB105" s="10"/>
      <c r="AC105" s="10"/>
      <c r="AD105" s="10"/>
      <c r="AE105" s="10"/>
      <c r="AF105" s="10"/>
      <c r="AG105" s="10"/>
      <c r="AH105" s="10"/>
      <c r="AI105" s="10"/>
    </row>
    <row r="106" spans="1:35" s="8" customFormat="1">
      <c r="A106" s="10"/>
      <c r="B106" s="10"/>
      <c r="C106" s="18"/>
      <c r="D106" s="18"/>
      <c r="E106" s="10"/>
      <c r="F106" s="10"/>
      <c r="G106" s="10"/>
      <c r="H106" s="10"/>
      <c r="I106" s="10"/>
      <c r="L106" s="20"/>
      <c r="M106" s="10"/>
      <c r="N106" s="10"/>
      <c r="Q106" s="10"/>
      <c r="R106" s="9"/>
      <c r="Y106" s="10"/>
      <c r="Z106" s="10"/>
      <c r="AA106" s="10"/>
      <c r="AB106" s="10"/>
      <c r="AC106" s="10"/>
      <c r="AD106" s="10"/>
      <c r="AE106" s="10"/>
      <c r="AF106" s="10"/>
      <c r="AG106" s="10"/>
      <c r="AH106" s="10"/>
      <c r="AI106" s="10"/>
    </row>
    <row r="107" spans="1:35" s="8" customFormat="1">
      <c r="A107" s="10"/>
      <c r="B107" s="10"/>
      <c r="C107" s="18"/>
      <c r="D107" s="18"/>
      <c r="E107" s="10"/>
      <c r="F107" s="10"/>
      <c r="G107" s="10"/>
      <c r="H107" s="10"/>
      <c r="I107" s="10"/>
      <c r="L107" s="20"/>
      <c r="M107" s="10"/>
      <c r="N107" s="10"/>
      <c r="Q107" s="10"/>
      <c r="R107" s="9"/>
      <c r="Y107" s="10"/>
      <c r="Z107" s="10"/>
      <c r="AA107" s="10"/>
      <c r="AB107" s="10"/>
      <c r="AC107" s="10"/>
      <c r="AD107" s="10"/>
      <c r="AE107" s="10"/>
      <c r="AF107" s="10"/>
      <c r="AG107" s="10"/>
      <c r="AH107" s="10"/>
      <c r="AI107" s="10"/>
    </row>
    <row r="108" spans="1:35" s="8" customFormat="1">
      <c r="A108" s="10"/>
      <c r="B108" s="10"/>
      <c r="C108" s="18"/>
      <c r="D108" s="18"/>
      <c r="E108" s="10"/>
      <c r="F108" s="10"/>
      <c r="G108" s="10"/>
      <c r="H108" s="10"/>
      <c r="I108" s="10"/>
      <c r="L108" s="20"/>
      <c r="M108" s="10"/>
      <c r="N108" s="10"/>
      <c r="Q108" s="10"/>
      <c r="R108" s="9"/>
      <c r="Y108" s="10"/>
      <c r="Z108" s="10"/>
      <c r="AA108" s="10"/>
      <c r="AB108" s="10"/>
      <c r="AC108" s="10"/>
      <c r="AD108" s="10"/>
      <c r="AE108" s="10"/>
      <c r="AF108" s="10"/>
      <c r="AG108" s="10"/>
      <c r="AH108" s="10"/>
      <c r="AI108" s="10"/>
    </row>
    <row r="109" spans="1:35" s="8" customFormat="1">
      <c r="A109" s="10"/>
      <c r="B109" s="10"/>
      <c r="C109" s="18"/>
      <c r="D109" s="18"/>
      <c r="E109" s="10"/>
      <c r="F109" s="10"/>
      <c r="G109" s="10"/>
      <c r="H109" s="10"/>
      <c r="I109" s="10"/>
      <c r="L109" s="20"/>
      <c r="M109" s="10"/>
      <c r="N109" s="10"/>
      <c r="Q109" s="10"/>
      <c r="R109" s="9"/>
      <c r="Y109" s="10"/>
      <c r="Z109" s="10"/>
      <c r="AA109" s="10"/>
      <c r="AB109" s="10"/>
      <c r="AC109" s="10"/>
      <c r="AD109" s="10"/>
      <c r="AE109" s="10"/>
      <c r="AF109" s="10"/>
      <c r="AG109" s="10"/>
      <c r="AH109" s="10"/>
      <c r="AI109" s="10"/>
    </row>
    <row r="110" spans="1:35" s="8" customFormat="1">
      <c r="A110" s="10"/>
      <c r="B110" s="10"/>
      <c r="C110" s="18"/>
      <c r="D110" s="18"/>
      <c r="E110" s="10"/>
      <c r="F110" s="10"/>
      <c r="G110" s="10"/>
      <c r="H110" s="10"/>
      <c r="I110" s="10"/>
      <c r="L110" s="20"/>
      <c r="M110" s="10"/>
      <c r="N110" s="10"/>
      <c r="Q110" s="10"/>
      <c r="R110" s="9"/>
      <c r="Y110" s="10"/>
      <c r="Z110" s="10"/>
      <c r="AA110" s="10"/>
      <c r="AB110" s="10"/>
      <c r="AC110" s="10"/>
      <c r="AD110" s="10"/>
      <c r="AE110" s="10"/>
      <c r="AF110" s="10"/>
      <c r="AG110" s="10"/>
      <c r="AH110" s="10"/>
      <c r="AI110" s="10"/>
    </row>
    <row r="111" spans="1:35" s="8" customFormat="1">
      <c r="A111" s="10"/>
      <c r="B111" s="10"/>
      <c r="C111" s="18"/>
      <c r="D111" s="18"/>
      <c r="E111" s="10"/>
      <c r="F111" s="10"/>
      <c r="G111" s="10"/>
      <c r="H111" s="10"/>
      <c r="I111" s="10"/>
      <c r="L111" s="20"/>
      <c r="M111" s="10"/>
      <c r="N111" s="10"/>
      <c r="Q111" s="10"/>
      <c r="R111" s="9"/>
      <c r="Y111" s="10"/>
      <c r="Z111" s="10"/>
      <c r="AA111" s="10"/>
      <c r="AB111" s="10"/>
      <c r="AC111" s="10"/>
      <c r="AD111" s="10"/>
      <c r="AE111" s="10"/>
      <c r="AF111" s="10"/>
      <c r="AG111" s="10"/>
      <c r="AH111" s="10"/>
      <c r="AI111" s="10"/>
    </row>
    <row r="112" spans="1:35" s="8" customFormat="1">
      <c r="A112" s="10"/>
      <c r="B112" s="10"/>
      <c r="C112" s="18"/>
      <c r="D112" s="18"/>
      <c r="E112" s="10"/>
      <c r="F112" s="10"/>
      <c r="G112" s="10"/>
      <c r="H112" s="10"/>
      <c r="I112" s="10"/>
      <c r="L112" s="20"/>
      <c r="M112" s="10"/>
      <c r="N112" s="10"/>
      <c r="Q112" s="10"/>
      <c r="R112" s="9"/>
      <c r="Y112" s="10"/>
      <c r="Z112" s="10"/>
      <c r="AA112" s="10"/>
      <c r="AB112" s="10"/>
      <c r="AC112" s="10"/>
      <c r="AD112" s="10"/>
      <c r="AE112" s="10"/>
      <c r="AF112" s="10"/>
      <c r="AG112" s="10"/>
      <c r="AH112" s="10"/>
      <c r="AI112" s="10"/>
    </row>
    <row r="113" spans="1:35" s="8" customFormat="1">
      <c r="A113" s="10"/>
      <c r="B113" s="10"/>
      <c r="C113" s="18"/>
      <c r="D113" s="18"/>
      <c r="E113" s="10"/>
      <c r="F113" s="10"/>
      <c r="G113" s="10"/>
      <c r="H113" s="10"/>
      <c r="I113" s="10"/>
      <c r="L113" s="20"/>
      <c r="M113" s="10"/>
      <c r="N113" s="10"/>
      <c r="Q113" s="10"/>
      <c r="R113" s="9"/>
      <c r="Y113" s="10"/>
      <c r="Z113" s="10"/>
      <c r="AA113" s="10"/>
      <c r="AB113" s="10"/>
      <c r="AC113" s="10"/>
      <c r="AD113" s="10"/>
      <c r="AE113" s="10"/>
      <c r="AF113" s="10"/>
      <c r="AG113" s="10"/>
      <c r="AH113" s="10"/>
      <c r="AI113" s="10"/>
    </row>
    <row r="114" spans="1:35" s="8" customFormat="1">
      <c r="A114" s="10"/>
      <c r="B114" s="10"/>
      <c r="C114" s="18"/>
      <c r="D114" s="18"/>
      <c r="E114" s="10"/>
      <c r="F114" s="10"/>
      <c r="G114" s="10"/>
      <c r="H114" s="10"/>
      <c r="I114" s="10"/>
      <c r="L114" s="20"/>
      <c r="M114" s="10"/>
      <c r="N114" s="10"/>
      <c r="Q114" s="10"/>
      <c r="R114" s="9"/>
      <c r="Y114" s="10"/>
      <c r="Z114" s="10"/>
      <c r="AA114" s="10"/>
      <c r="AB114" s="10"/>
      <c r="AC114" s="10"/>
      <c r="AD114" s="10"/>
      <c r="AE114" s="10"/>
      <c r="AF114" s="10"/>
      <c r="AG114" s="10"/>
      <c r="AH114" s="10"/>
      <c r="AI114" s="10"/>
    </row>
    <row r="115" spans="1:35" s="8" customFormat="1">
      <c r="A115" s="10"/>
      <c r="B115" s="10"/>
      <c r="C115" s="18"/>
      <c r="D115" s="18"/>
      <c r="E115" s="10"/>
      <c r="F115" s="10"/>
      <c r="G115" s="10"/>
      <c r="H115" s="10"/>
      <c r="I115" s="10"/>
      <c r="L115" s="20"/>
      <c r="M115" s="10"/>
      <c r="N115" s="10"/>
      <c r="Q115" s="10"/>
      <c r="R115" s="9"/>
      <c r="Y115" s="10"/>
      <c r="Z115" s="10"/>
      <c r="AA115" s="10"/>
      <c r="AB115" s="10"/>
      <c r="AC115" s="10"/>
      <c r="AD115" s="10"/>
      <c r="AE115" s="10"/>
      <c r="AF115" s="10"/>
      <c r="AG115" s="10"/>
      <c r="AH115" s="10"/>
      <c r="AI115" s="10"/>
    </row>
    <row r="116" spans="1:35" s="8" customFormat="1">
      <c r="A116" s="10"/>
      <c r="B116" s="10"/>
      <c r="C116" s="18"/>
      <c r="D116" s="18"/>
      <c r="E116" s="10"/>
      <c r="F116" s="10"/>
      <c r="G116" s="10"/>
      <c r="H116" s="10"/>
      <c r="I116" s="10"/>
      <c r="L116" s="20"/>
      <c r="M116" s="10"/>
      <c r="N116" s="10"/>
      <c r="Q116" s="10"/>
      <c r="R116" s="9"/>
      <c r="Y116" s="10"/>
      <c r="Z116" s="10"/>
      <c r="AA116" s="10"/>
      <c r="AB116" s="10"/>
      <c r="AC116" s="10"/>
      <c r="AD116" s="10"/>
      <c r="AE116" s="10"/>
      <c r="AF116" s="10"/>
      <c r="AG116" s="10"/>
      <c r="AH116" s="10"/>
      <c r="AI116" s="10"/>
    </row>
    <row r="117" spans="1:35" s="8" customFormat="1">
      <c r="A117" s="10"/>
      <c r="B117" s="10"/>
      <c r="C117" s="18"/>
      <c r="D117" s="18"/>
      <c r="E117" s="10"/>
      <c r="F117" s="10"/>
      <c r="G117" s="10"/>
      <c r="H117" s="10"/>
      <c r="I117" s="10"/>
      <c r="L117" s="20"/>
      <c r="M117" s="10"/>
      <c r="N117" s="10"/>
      <c r="Q117" s="10"/>
      <c r="R117" s="9"/>
      <c r="Y117" s="10"/>
      <c r="Z117" s="10"/>
      <c r="AA117" s="10"/>
      <c r="AB117" s="10"/>
      <c r="AC117" s="10"/>
      <c r="AD117" s="10"/>
      <c r="AE117" s="10"/>
      <c r="AF117" s="10"/>
      <c r="AG117" s="10"/>
      <c r="AH117" s="10"/>
      <c r="AI117" s="10"/>
    </row>
    <row r="118" spans="1:35" s="8" customFormat="1">
      <c r="A118" s="10"/>
      <c r="B118" s="10"/>
      <c r="C118" s="18"/>
      <c r="D118" s="18"/>
      <c r="E118" s="10"/>
      <c r="F118" s="10"/>
      <c r="G118" s="10"/>
      <c r="H118" s="10"/>
      <c r="I118" s="10"/>
      <c r="L118" s="20"/>
      <c r="M118" s="10"/>
      <c r="N118" s="10"/>
      <c r="Q118" s="10"/>
      <c r="R118" s="9"/>
      <c r="Y118" s="10"/>
      <c r="Z118" s="10"/>
      <c r="AA118" s="10"/>
      <c r="AB118" s="10"/>
      <c r="AC118" s="10"/>
      <c r="AD118" s="10"/>
      <c r="AE118" s="10"/>
      <c r="AF118" s="10"/>
      <c r="AG118" s="10"/>
      <c r="AH118" s="10"/>
      <c r="AI118" s="10"/>
    </row>
    <row r="119" spans="1:35" s="8" customFormat="1">
      <c r="A119" s="10"/>
      <c r="B119" s="10"/>
      <c r="C119" s="18"/>
      <c r="D119" s="18"/>
      <c r="E119" s="10"/>
      <c r="F119" s="10"/>
      <c r="G119" s="10"/>
      <c r="H119" s="10"/>
      <c r="I119" s="10"/>
      <c r="L119" s="20"/>
      <c r="M119" s="10"/>
      <c r="N119" s="10"/>
      <c r="Q119" s="10"/>
      <c r="R119" s="9"/>
      <c r="Y119" s="10"/>
      <c r="Z119" s="10"/>
      <c r="AA119" s="10"/>
      <c r="AB119" s="10"/>
      <c r="AC119" s="10"/>
      <c r="AD119" s="10"/>
      <c r="AE119" s="10"/>
      <c r="AF119" s="10"/>
      <c r="AG119" s="10"/>
      <c r="AH119" s="10"/>
      <c r="AI119" s="10"/>
    </row>
    <row r="120" spans="1:35" s="8" customFormat="1">
      <c r="A120" s="10"/>
      <c r="B120" s="10"/>
      <c r="C120" s="18"/>
      <c r="D120" s="18"/>
      <c r="E120" s="10"/>
      <c r="F120" s="10"/>
      <c r="G120" s="10"/>
      <c r="H120" s="10"/>
      <c r="I120" s="10"/>
      <c r="L120" s="20"/>
      <c r="M120" s="10"/>
      <c r="N120" s="10"/>
      <c r="Q120" s="10"/>
      <c r="R120" s="9"/>
      <c r="Y120" s="10"/>
      <c r="Z120" s="10"/>
      <c r="AA120" s="10"/>
      <c r="AB120" s="10"/>
      <c r="AC120" s="10"/>
      <c r="AD120" s="10"/>
      <c r="AE120" s="10"/>
      <c r="AF120" s="10"/>
      <c r="AG120" s="10"/>
      <c r="AH120" s="10"/>
      <c r="AI120" s="10"/>
    </row>
    <row r="121" spans="1:35" s="8" customFormat="1">
      <c r="A121" s="10"/>
      <c r="B121" s="10"/>
      <c r="C121" s="18"/>
      <c r="D121" s="18"/>
      <c r="E121" s="10"/>
      <c r="F121" s="10"/>
      <c r="G121" s="10"/>
      <c r="H121" s="10"/>
      <c r="I121" s="10"/>
      <c r="L121" s="20"/>
      <c r="M121" s="10"/>
      <c r="N121" s="10"/>
      <c r="Q121" s="10"/>
      <c r="R121" s="9"/>
      <c r="Y121" s="10"/>
      <c r="Z121" s="10"/>
      <c r="AA121" s="10"/>
      <c r="AB121" s="10"/>
      <c r="AC121" s="10"/>
      <c r="AD121" s="10"/>
      <c r="AE121" s="10"/>
      <c r="AF121" s="10"/>
      <c r="AG121" s="10"/>
      <c r="AH121" s="10"/>
      <c r="AI121" s="10"/>
    </row>
    <row r="122" spans="1:35" s="8" customFormat="1">
      <c r="A122" s="10"/>
      <c r="B122" s="10"/>
      <c r="C122" s="18"/>
      <c r="D122" s="18"/>
      <c r="E122" s="10"/>
      <c r="F122" s="10"/>
      <c r="G122" s="10"/>
      <c r="H122" s="10"/>
      <c r="I122" s="10"/>
      <c r="L122" s="20"/>
      <c r="M122" s="10"/>
      <c r="N122" s="10"/>
      <c r="Q122" s="10"/>
      <c r="R122" s="9"/>
      <c r="Y122" s="10"/>
      <c r="Z122" s="10"/>
      <c r="AA122" s="10"/>
      <c r="AB122" s="10"/>
      <c r="AC122" s="10"/>
      <c r="AD122" s="10"/>
      <c r="AE122" s="10"/>
      <c r="AF122" s="10"/>
      <c r="AG122" s="10"/>
      <c r="AH122" s="10"/>
      <c r="AI122" s="10"/>
    </row>
    <row r="123" spans="1:35" s="8" customFormat="1">
      <c r="A123" s="10"/>
      <c r="B123" s="10"/>
      <c r="C123" s="18"/>
      <c r="D123" s="18"/>
      <c r="E123" s="10"/>
      <c r="F123" s="10"/>
      <c r="G123" s="10"/>
      <c r="H123" s="10"/>
      <c r="I123" s="10"/>
      <c r="L123" s="20"/>
      <c r="M123" s="10"/>
      <c r="N123" s="10"/>
      <c r="Q123" s="10"/>
      <c r="R123" s="9"/>
      <c r="Y123" s="10"/>
      <c r="Z123" s="10"/>
      <c r="AA123" s="10"/>
      <c r="AB123" s="10"/>
      <c r="AC123" s="10"/>
      <c r="AD123" s="10"/>
      <c r="AE123" s="10"/>
      <c r="AF123" s="10"/>
      <c r="AG123" s="10"/>
      <c r="AH123" s="10"/>
      <c r="AI123" s="10"/>
    </row>
    <row r="124" spans="1:35" s="8" customFormat="1">
      <c r="A124" s="10"/>
      <c r="B124" s="10"/>
      <c r="C124" s="18"/>
      <c r="D124" s="18"/>
      <c r="E124" s="10"/>
      <c r="F124" s="10"/>
      <c r="G124" s="10"/>
      <c r="H124" s="10"/>
      <c r="I124" s="10"/>
      <c r="L124" s="20"/>
      <c r="M124" s="10"/>
      <c r="N124" s="10"/>
      <c r="Q124" s="10"/>
      <c r="R124" s="9"/>
      <c r="Y124" s="10"/>
      <c r="Z124" s="10"/>
      <c r="AA124" s="10"/>
      <c r="AB124" s="10"/>
      <c r="AC124" s="10"/>
      <c r="AD124" s="10"/>
      <c r="AE124" s="10"/>
      <c r="AF124" s="10"/>
      <c r="AG124" s="10"/>
      <c r="AH124" s="10"/>
      <c r="AI124" s="10"/>
    </row>
    <row r="125" spans="1:35" s="8" customFormat="1">
      <c r="A125" s="10"/>
      <c r="B125" s="10"/>
      <c r="C125" s="18"/>
      <c r="D125" s="18"/>
      <c r="E125" s="10"/>
      <c r="F125" s="10"/>
      <c r="G125" s="10"/>
      <c r="H125" s="10"/>
      <c r="I125" s="10"/>
      <c r="L125" s="20"/>
      <c r="M125" s="10"/>
      <c r="N125" s="10"/>
      <c r="Q125" s="10"/>
      <c r="R125" s="9"/>
      <c r="Y125" s="10"/>
      <c r="Z125" s="10"/>
      <c r="AA125" s="10"/>
      <c r="AB125" s="10"/>
      <c r="AC125" s="10"/>
      <c r="AD125" s="10"/>
      <c r="AE125" s="10"/>
      <c r="AF125" s="10"/>
      <c r="AG125" s="10"/>
      <c r="AH125" s="10"/>
      <c r="AI125" s="10"/>
    </row>
    <row r="126" spans="1:35" s="8" customFormat="1">
      <c r="A126" s="10"/>
      <c r="B126" s="10"/>
      <c r="C126" s="18"/>
      <c r="D126" s="18"/>
      <c r="E126" s="10"/>
      <c r="F126" s="10"/>
      <c r="G126" s="10"/>
      <c r="H126" s="10"/>
      <c r="I126" s="10"/>
      <c r="L126" s="20"/>
      <c r="M126" s="10"/>
      <c r="N126" s="10"/>
      <c r="Q126" s="10"/>
      <c r="R126" s="9"/>
      <c r="Y126" s="10"/>
      <c r="Z126" s="10"/>
      <c r="AA126" s="10"/>
      <c r="AB126" s="10"/>
      <c r="AC126" s="10"/>
      <c r="AD126" s="10"/>
      <c r="AE126" s="10"/>
      <c r="AF126" s="10"/>
      <c r="AG126" s="10"/>
      <c r="AH126" s="10"/>
      <c r="AI126" s="10"/>
    </row>
    <row r="127" spans="1:35" s="8" customFormat="1">
      <c r="A127" s="10"/>
      <c r="B127" s="10"/>
      <c r="C127" s="18"/>
      <c r="D127" s="18"/>
      <c r="E127" s="10"/>
      <c r="F127" s="10"/>
      <c r="G127" s="10"/>
      <c r="H127" s="10"/>
      <c r="I127" s="10"/>
      <c r="L127" s="20"/>
      <c r="M127" s="10"/>
      <c r="N127" s="10"/>
      <c r="Q127" s="10"/>
      <c r="R127" s="9"/>
      <c r="Y127" s="10"/>
      <c r="Z127" s="10"/>
      <c r="AA127" s="10"/>
      <c r="AB127" s="10"/>
      <c r="AC127" s="10"/>
      <c r="AD127" s="10"/>
      <c r="AE127" s="10"/>
      <c r="AF127" s="10"/>
      <c r="AG127" s="10"/>
      <c r="AH127" s="10"/>
      <c r="AI127" s="10"/>
    </row>
    <row r="128" spans="1:35" s="8" customFormat="1">
      <c r="A128" s="10"/>
      <c r="B128" s="10"/>
      <c r="C128" s="18"/>
      <c r="D128" s="18"/>
      <c r="E128" s="10"/>
      <c r="F128" s="10"/>
      <c r="G128" s="10"/>
      <c r="H128" s="10"/>
      <c r="I128" s="10"/>
      <c r="L128" s="20"/>
      <c r="M128" s="10"/>
      <c r="N128" s="10"/>
      <c r="Q128" s="10"/>
      <c r="R128" s="9"/>
      <c r="Y128" s="10"/>
      <c r="Z128" s="10"/>
      <c r="AA128" s="10"/>
      <c r="AB128" s="10"/>
      <c r="AC128" s="10"/>
      <c r="AD128" s="10"/>
      <c r="AE128" s="10"/>
      <c r="AF128" s="10"/>
      <c r="AG128" s="10"/>
      <c r="AH128" s="10"/>
      <c r="AI128" s="10"/>
    </row>
    <row r="129" spans="1:35" s="8" customFormat="1">
      <c r="A129" s="10"/>
      <c r="B129" s="10"/>
      <c r="C129" s="18"/>
      <c r="D129" s="18"/>
      <c r="E129" s="10"/>
      <c r="F129" s="10"/>
      <c r="G129" s="10"/>
      <c r="H129" s="10"/>
      <c r="I129" s="10"/>
      <c r="L129" s="20"/>
      <c r="M129" s="10"/>
      <c r="N129" s="10"/>
      <c r="Q129" s="10"/>
      <c r="R129" s="9"/>
      <c r="Y129" s="10"/>
      <c r="Z129" s="10"/>
      <c r="AA129" s="10"/>
      <c r="AB129" s="10"/>
      <c r="AC129" s="10"/>
      <c r="AD129" s="10"/>
      <c r="AE129" s="10"/>
      <c r="AF129" s="10"/>
      <c r="AG129" s="10"/>
      <c r="AH129" s="10"/>
      <c r="AI129" s="10"/>
    </row>
    <row r="130" spans="1:35" s="8" customFormat="1">
      <c r="A130" s="10"/>
      <c r="B130" s="10"/>
      <c r="C130" s="18"/>
      <c r="D130" s="18"/>
      <c r="E130" s="10"/>
      <c r="F130" s="10"/>
      <c r="G130" s="10"/>
      <c r="H130" s="10"/>
      <c r="I130" s="10"/>
      <c r="L130" s="20"/>
      <c r="M130" s="10"/>
      <c r="N130" s="10"/>
      <c r="Q130" s="10"/>
      <c r="R130" s="9"/>
      <c r="Y130" s="10"/>
      <c r="Z130" s="10"/>
      <c r="AA130" s="10"/>
      <c r="AB130" s="10"/>
      <c r="AC130" s="10"/>
      <c r="AD130" s="10"/>
      <c r="AE130" s="10"/>
      <c r="AF130" s="10"/>
      <c r="AG130" s="10"/>
      <c r="AH130" s="10"/>
      <c r="AI130" s="10"/>
    </row>
    <row r="131" spans="1:35" s="8" customFormat="1">
      <c r="A131" s="10"/>
      <c r="B131" s="10"/>
      <c r="C131" s="18"/>
      <c r="D131" s="18"/>
      <c r="E131" s="10"/>
      <c r="F131" s="10"/>
      <c r="G131" s="10"/>
      <c r="H131" s="10"/>
      <c r="I131" s="10"/>
      <c r="L131" s="20"/>
      <c r="M131" s="10"/>
      <c r="N131" s="10"/>
      <c r="Q131" s="10"/>
      <c r="R131" s="9"/>
      <c r="Y131" s="10"/>
      <c r="Z131" s="10"/>
      <c r="AA131" s="10"/>
      <c r="AB131" s="10"/>
      <c r="AC131" s="10"/>
      <c r="AD131" s="10"/>
      <c r="AE131" s="10"/>
      <c r="AF131" s="10"/>
      <c r="AG131" s="10"/>
      <c r="AH131" s="10"/>
      <c r="AI131" s="10"/>
    </row>
    <row r="132" spans="1:35" s="8" customFormat="1">
      <c r="A132" s="10"/>
      <c r="B132" s="10"/>
      <c r="C132" s="18"/>
      <c r="D132" s="18"/>
      <c r="E132" s="10"/>
      <c r="F132" s="10"/>
      <c r="G132" s="10"/>
      <c r="H132" s="10"/>
      <c r="I132" s="10"/>
      <c r="L132" s="20"/>
      <c r="M132" s="10"/>
      <c r="N132" s="10"/>
      <c r="Q132" s="10"/>
      <c r="R132" s="9"/>
      <c r="Y132" s="10"/>
      <c r="Z132" s="10"/>
      <c r="AA132" s="10"/>
      <c r="AB132" s="10"/>
      <c r="AC132" s="10"/>
      <c r="AD132" s="10"/>
      <c r="AE132" s="10"/>
      <c r="AF132" s="10"/>
      <c r="AG132" s="10"/>
      <c r="AH132" s="10"/>
      <c r="AI132" s="10"/>
    </row>
  </sheetData>
  <sortState xmlns:xlrd2="http://schemas.microsoft.com/office/spreadsheetml/2017/richdata2" ref="C3:U33">
    <sortCondition ref="N3:N33"/>
    <sortCondition ref="J3:J33"/>
    <sortCondition ref="O3:O33"/>
  </sortState>
  <phoneticPr fontId="61"/>
  <dataValidations count="1">
    <dataValidation type="list" allowBlank="1" showInputMessage="1" showErrorMessage="1" sqref="B3:B53 C57:C68 D57:D65" xr:uid="{4E330268-E8AF-4BF3-ABBE-F7F949A088E1}">
      <formula1>"会員,NEW-1,NEW-2,GUEST"</formula1>
    </dataValidation>
  </dataValidations>
  <printOptions gridLines="1"/>
  <pageMargins left="0.25" right="0.25" top="0.75" bottom="0.75" header="0.3" footer="0.3"/>
  <pageSetup scale="4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6E396-FD35-413F-AC2E-E637D6F4CE9C}">
  <sheetPr>
    <pageSetUpPr fitToPage="1"/>
  </sheetPr>
  <dimension ref="B1:V87"/>
  <sheetViews>
    <sheetView topLeftCell="I1" zoomScale="90" zoomScaleNormal="90" workbookViewId="0">
      <selection activeCell="O1" sqref="O1:V1048576"/>
    </sheetView>
  </sheetViews>
  <sheetFormatPr defaultColWidth="9.81640625" defaultRowHeight="13"/>
  <cols>
    <col min="1" max="1" width="2.81640625" style="270" customWidth="1"/>
    <col min="2" max="4" width="12.6328125" style="270" customWidth="1"/>
    <col min="5" max="5" width="44.26953125" style="270" customWidth="1"/>
    <col min="6" max="6" width="9.36328125" style="270" customWidth="1"/>
    <col min="7" max="7" width="9.36328125" style="395" customWidth="1"/>
    <col min="8" max="10" width="12.6328125" style="270" customWidth="1"/>
    <col min="11" max="11" width="44.26953125" style="270" customWidth="1"/>
    <col min="12" max="13" width="9.36328125" style="270" customWidth="1"/>
    <col min="14" max="14" width="4.36328125" style="395" customWidth="1"/>
    <col min="15" max="15" width="9.81640625" style="270"/>
    <col min="16" max="16" width="14.1796875" style="270" customWidth="1"/>
    <col min="17" max="18" width="9.81640625" style="270"/>
    <col min="19" max="19" width="33.6328125" style="270" customWidth="1"/>
    <col min="20" max="20" width="11.453125" style="270" customWidth="1"/>
    <col min="21" max="16384" width="9.81640625" style="270"/>
  </cols>
  <sheetData>
    <row r="1" spans="2:22" ht="40.15" customHeight="1" thickBot="1">
      <c r="B1" s="492" t="s">
        <v>690</v>
      </c>
      <c r="G1" s="270"/>
      <c r="I1" s="265"/>
      <c r="J1" s="266"/>
      <c r="K1" s="493" t="s">
        <v>324</v>
      </c>
      <c r="L1" s="1434">
        <v>45094</v>
      </c>
      <c r="M1" s="1435"/>
      <c r="N1" s="269"/>
    </row>
    <row r="2" spans="2:22" ht="70" customHeight="1" thickTop="1" thickBot="1">
      <c r="B2" s="1412" t="s">
        <v>549</v>
      </c>
      <c r="C2" s="1413"/>
      <c r="D2" s="1413"/>
      <c r="E2" s="1413"/>
      <c r="F2" s="1413"/>
      <c r="G2" s="1413"/>
      <c r="H2" s="1436" t="s">
        <v>550</v>
      </c>
      <c r="I2" s="1437"/>
      <c r="J2" s="1437"/>
      <c r="K2" s="1437"/>
      <c r="L2" s="1437"/>
      <c r="M2" s="1438"/>
      <c r="N2" s="727"/>
    </row>
    <row r="3" spans="2:22" ht="30" customHeight="1" thickBot="1">
      <c r="B3" s="494" t="s">
        <v>327</v>
      </c>
      <c r="C3" s="1408" t="s">
        <v>328</v>
      </c>
      <c r="D3" s="1409"/>
      <c r="E3" s="272" t="s">
        <v>17</v>
      </c>
      <c r="F3" s="272" t="s">
        <v>329</v>
      </c>
      <c r="G3" s="728" t="s">
        <v>330</v>
      </c>
      <c r="H3" s="271" t="s">
        <v>327</v>
      </c>
      <c r="I3" s="1408" t="s">
        <v>328</v>
      </c>
      <c r="J3" s="1409"/>
      <c r="K3" s="272" t="s">
        <v>17</v>
      </c>
      <c r="L3" s="272" t="s">
        <v>329</v>
      </c>
      <c r="M3" s="729" t="s">
        <v>330</v>
      </c>
      <c r="N3" s="730"/>
      <c r="O3" s="805"/>
      <c r="P3" s="806"/>
      <c r="Q3" s="807" t="s">
        <v>328</v>
      </c>
      <c r="R3" s="807"/>
      <c r="S3" s="808" t="s">
        <v>17</v>
      </c>
      <c r="T3" s="809" t="s">
        <v>108</v>
      </c>
      <c r="U3" s="808" t="s">
        <v>329</v>
      </c>
      <c r="V3" s="808" t="s">
        <v>330</v>
      </c>
    </row>
    <row r="4" spans="2:22" ht="18" customHeight="1" thickTop="1">
      <c r="B4" s="496">
        <v>1</v>
      </c>
      <c r="C4" s="276" t="s">
        <v>35</v>
      </c>
      <c r="D4" s="277" t="s">
        <v>36</v>
      </c>
      <c r="E4" s="731" t="s">
        <v>332</v>
      </c>
      <c r="F4" s="277" t="s">
        <v>60</v>
      </c>
      <c r="G4" s="732">
        <v>23</v>
      </c>
      <c r="H4" s="275">
        <v>6</v>
      </c>
      <c r="I4" s="733" t="s">
        <v>150</v>
      </c>
      <c r="J4" s="734" t="s">
        <v>151</v>
      </c>
      <c r="K4" s="735" t="s">
        <v>131</v>
      </c>
      <c r="L4" s="734" t="s">
        <v>60</v>
      </c>
      <c r="M4" s="736">
        <v>16</v>
      </c>
      <c r="N4" s="730"/>
      <c r="O4" s="810">
        <v>1</v>
      </c>
      <c r="P4" s="811" t="str">
        <f>Q4&amp;" "&amp;R4</f>
        <v>Koyama Akio</v>
      </c>
      <c r="Q4" s="782" t="s">
        <v>35</v>
      </c>
      <c r="R4" s="782" t="s">
        <v>36</v>
      </c>
      <c r="S4" s="747" t="s">
        <v>332</v>
      </c>
      <c r="T4" s="812" t="str">
        <f>VLOOKUP(P4,'2023年間集計'!$B$4:$D$77,3,FALSE)</f>
        <v>小山 明男</v>
      </c>
      <c r="U4" s="782" t="s">
        <v>60</v>
      </c>
      <c r="V4" s="813">
        <v>23</v>
      </c>
    </row>
    <row r="5" spans="2:22" s="294" customFormat="1" ht="18" customHeight="1">
      <c r="B5" s="1417">
        <v>0.4458333333333333</v>
      </c>
      <c r="C5" s="737" t="s">
        <v>147</v>
      </c>
      <c r="D5" s="738" t="s">
        <v>148</v>
      </c>
      <c r="E5" s="739" t="s">
        <v>358</v>
      </c>
      <c r="F5" s="740" t="s">
        <v>60</v>
      </c>
      <c r="G5" s="741">
        <v>18</v>
      </c>
      <c r="H5" s="1394">
        <v>0.47361111111111115</v>
      </c>
      <c r="I5" s="290" t="s">
        <v>181</v>
      </c>
      <c r="J5" s="742" t="s">
        <v>182</v>
      </c>
      <c r="K5" s="743" t="s">
        <v>339</v>
      </c>
      <c r="L5" s="742" t="s">
        <v>60</v>
      </c>
      <c r="M5" s="554">
        <v>25</v>
      </c>
      <c r="N5" s="744"/>
      <c r="O5" s="810">
        <v>1</v>
      </c>
      <c r="P5" s="811" t="str">
        <f t="shared" ref="P5:P6" si="0">Q5&amp;" "&amp;R5</f>
        <v>Takagi Ken</v>
      </c>
      <c r="Q5" s="814" t="s">
        <v>147</v>
      </c>
      <c r="R5" s="761" t="s">
        <v>148</v>
      </c>
      <c r="S5" s="762" t="s">
        <v>358</v>
      </c>
      <c r="T5" s="812" t="str">
        <f>VLOOKUP(P5,'2023年間集計'!$B$4:$D$77,3,FALSE)</f>
        <v>高木 健</v>
      </c>
      <c r="U5" s="765" t="s">
        <v>60</v>
      </c>
      <c r="V5" s="765">
        <v>18</v>
      </c>
    </row>
    <row r="6" spans="2:22" s="294" customFormat="1" ht="18" customHeight="1">
      <c r="B6" s="1426"/>
      <c r="C6" s="745" t="s">
        <v>33</v>
      </c>
      <c r="D6" s="746" t="s">
        <v>30</v>
      </c>
      <c r="E6" s="747" t="s">
        <v>339</v>
      </c>
      <c r="F6" s="746" t="s">
        <v>64</v>
      </c>
      <c r="G6" s="748">
        <v>24</v>
      </c>
      <c r="H6" s="1428"/>
      <c r="I6" s="749" t="s">
        <v>171</v>
      </c>
      <c r="J6" s="750" t="s">
        <v>172</v>
      </c>
      <c r="K6" s="747" t="s">
        <v>558</v>
      </c>
      <c r="L6" s="751" t="s">
        <v>63</v>
      </c>
      <c r="M6" s="536">
        <v>27</v>
      </c>
      <c r="N6" s="744"/>
      <c r="O6" s="810">
        <v>1</v>
      </c>
      <c r="P6" s="811" t="str">
        <f t="shared" si="0"/>
        <v>Nagashima Takashi</v>
      </c>
      <c r="Q6" s="782" t="s">
        <v>33</v>
      </c>
      <c r="R6" s="782" t="s">
        <v>30</v>
      </c>
      <c r="S6" s="747" t="s">
        <v>339</v>
      </c>
      <c r="T6" s="812" t="str">
        <f>VLOOKUP(P6,'2023年間集計'!$B$4:$D$77,3,FALSE)</f>
        <v>長島 隆志</v>
      </c>
      <c r="U6" s="782" t="s">
        <v>64</v>
      </c>
      <c r="V6" s="742">
        <v>24</v>
      </c>
    </row>
    <row r="7" spans="2:22" s="294" customFormat="1" ht="18" customHeight="1" thickBot="1">
      <c r="B7" s="1432"/>
      <c r="C7" s="752" t="s">
        <v>360</v>
      </c>
      <c r="D7" s="753" t="s">
        <v>361</v>
      </c>
      <c r="E7" s="739" t="s">
        <v>362</v>
      </c>
      <c r="F7" s="754" t="s">
        <v>60</v>
      </c>
      <c r="G7" s="741" t="s">
        <v>179</v>
      </c>
      <c r="H7" s="1433"/>
      <c r="I7" s="755" t="s">
        <v>691</v>
      </c>
      <c r="J7" s="756" t="s">
        <v>692</v>
      </c>
      <c r="K7" s="757" t="s">
        <v>347</v>
      </c>
      <c r="L7" s="754" t="s">
        <v>60</v>
      </c>
      <c r="M7" s="758">
        <v>30</v>
      </c>
      <c r="O7" s="810">
        <v>2</v>
      </c>
      <c r="P7" s="811" t="str">
        <f t="shared" ref="P7:P34" si="1">Q7&amp;" "&amp;R7</f>
        <v>Yuzawa Toru</v>
      </c>
      <c r="Q7" s="742" t="s">
        <v>162</v>
      </c>
      <c r="R7" s="742" t="s">
        <v>163</v>
      </c>
      <c r="S7" s="747" t="s">
        <v>693</v>
      </c>
      <c r="T7" s="812" t="str">
        <f>VLOOKUP(P7,'2023年間集計'!$B$4:$D$77,3,FALSE)</f>
        <v>湯澤 亨</v>
      </c>
      <c r="U7" s="742" t="s">
        <v>60</v>
      </c>
      <c r="V7" s="782">
        <v>11</v>
      </c>
    </row>
    <row r="8" spans="2:22" s="294" customFormat="1" ht="18" customHeight="1">
      <c r="B8" s="526">
        <v>2</v>
      </c>
      <c r="C8" s="527" t="s">
        <v>162</v>
      </c>
      <c r="D8" s="317" t="s">
        <v>163</v>
      </c>
      <c r="E8" s="759" t="s">
        <v>693</v>
      </c>
      <c r="F8" s="317" t="s">
        <v>60</v>
      </c>
      <c r="G8" s="344">
        <v>11</v>
      </c>
      <c r="H8" s="318">
        <v>7</v>
      </c>
      <c r="I8" s="341" t="s">
        <v>2</v>
      </c>
      <c r="J8" s="342" t="s">
        <v>3</v>
      </c>
      <c r="K8" s="759" t="s">
        <v>339</v>
      </c>
      <c r="L8" s="342" t="s">
        <v>64</v>
      </c>
      <c r="M8" s="345">
        <v>8</v>
      </c>
      <c r="O8" s="810">
        <v>2</v>
      </c>
      <c r="P8" s="811" t="str">
        <f t="shared" si="1"/>
        <v>Lee Kyu Ha</v>
      </c>
      <c r="Q8" s="761" t="s">
        <v>553</v>
      </c>
      <c r="R8" s="761" t="s">
        <v>554</v>
      </c>
      <c r="S8" s="762" t="s">
        <v>555</v>
      </c>
      <c r="T8" s="812" t="str">
        <f>VLOOKUP(P8,'2023年間集計'!$B$4:$D$77,3,FALSE)</f>
        <v>李 圭夏</v>
      </c>
      <c r="U8" s="742" t="s">
        <v>60</v>
      </c>
      <c r="V8" s="765">
        <v>10</v>
      </c>
    </row>
    <row r="9" spans="2:22" s="294" customFormat="1" ht="18" customHeight="1">
      <c r="B9" s="1417">
        <v>0.4513888888888889</v>
      </c>
      <c r="C9" s="760" t="s">
        <v>553</v>
      </c>
      <c r="D9" s="761" t="s">
        <v>554</v>
      </c>
      <c r="E9" s="762" t="s">
        <v>555</v>
      </c>
      <c r="F9" s="742" t="s">
        <v>60</v>
      </c>
      <c r="G9" s="763">
        <v>10</v>
      </c>
      <c r="H9" s="1394">
        <v>0.47916666666666669</v>
      </c>
      <c r="I9" s="764" t="s">
        <v>349</v>
      </c>
      <c r="J9" s="764" t="s">
        <v>146</v>
      </c>
      <c r="K9" s="747" t="s">
        <v>339</v>
      </c>
      <c r="L9" s="746" t="s">
        <v>64</v>
      </c>
      <c r="M9" s="350">
        <v>19</v>
      </c>
      <c r="O9" s="810">
        <v>2</v>
      </c>
      <c r="P9" s="811" t="str">
        <f t="shared" si="1"/>
        <v>Miyazaki Tadashi</v>
      </c>
      <c r="Q9" s="765" t="s">
        <v>140</v>
      </c>
      <c r="R9" s="765" t="s">
        <v>141</v>
      </c>
      <c r="S9" s="747" t="s">
        <v>334</v>
      </c>
      <c r="T9" s="812" t="str">
        <f>VLOOKUP(P9,'2023年間集計'!$B$4:$D$77,3,FALSE)</f>
        <v>宮崎 正</v>
      </c>
      <c r="U9" s="765" t="s">
        <v>64</v>
      </c>
      <c r="V9" s="765">
        <v>25</v>
      </c>
    </row>
    <row r="10" spans="2:22" s="294" customFormat="1" ht="18" customHeight="1">
      <c r="B10" s="1417"/>
      <c r="C10" s="515" t="s">
        <v>140</v>
      </c>
      <c r="D10" s="765" t="s">
        <v>141</v>
      </c>
      <c r="E10" s="747" t="s">
        <v>334</v>
      </c>
      <c r="F10" s="765" t="s">
        <v>64</v>
      </c>
      <c r="G10" s="763">
        <v>25</v>
      </c>
      <c r="H10" s="1394"/>
      <c r="I10" s="510" t="s">
        <v>240</v>
      </c>
      <c r="J10" s="742" t="s">
        <v>241</v>
      </c>
      <c r="K10" s="747" t="s">
        <v>126</v>
      </c>
      <c r="L10" s="742" t="s">
        <v>60</v>
      </c>
      <c r="M10" s="766">
        <v>31</v>
      </c>
      <c r="O10" s="810">
        <v>2</v>
      </c>
      <c r="P10" s="811" t="str">
        <f t="shared" si="1"/>
        <v>Nagai Candy</v>
      </c>
      <c r="Q10" s="751" t="s">
        <v>4</v>
      </c>
      <c r="R10" s="751" t="s">
        <v>5</v>
      </c>
      <c r="S10" s="743" t="s">
        <v>339</v>
      </c>
      <c r="T10" s="812" t="str">
        <f>VLOOKUP(P10,'2023年間集計'!$B$4:$D$77,3,FALSE)</f>
        <v>Candy 長井</v>
      </c>
      <c r="U10" s="751" t="s">
        <v>63</v>
      </c>
      <c r="V10" s="742">
        <v>30</v>
      </c>
    </row>
    <row r="11" spans="2:22" s="294" customFormat="1" ht="18" customHeight="1" thickBot="1">
      <c r="B11" s="1430"/>
      <c r="C11" s="561" t="s">
        <v>4</v>
      </c>
      <c r="D11" s="307" t="s">
        <v>5</v>
      </c>
      <c r="E11" s="767" t="s">
        <v>339</v>
      </c>
      <c r="F11" s="307" t="s">
        <v>63</v>
      </c>
      <c r="G11" s="768">
        <v>30</v>
      </c>
      <c r="H11" s="1431"/>
      <c r="I11" s="760" t="s">
        <v>114</v>
      </c>
      <c r="J11" s="761" t="s">
        <v>113</v>
      </c>
      <c r="K11" s="762" t="s">
        <v>339</v>
      </c>
      <c r="L11" s="751" t="s">
        <v>63</v>
      </c>
      <c r="M11" s="769">
        <v>36</v>
      </c>
      <c r="O11" s="810">
        <v>3</v>
      </c>
      <c r="P11" s="811" t="str">
        <f t="shared" si="1"/>
        <v>Kamei Yoshio</v>
      </c>
      <c r="Q11" s="782" t="s">
        <v>238</v>
      </c>
      <c r="R11" s="782" t="s">
        <v>239</v>
      </c>
      <c r="S11" s="811" t="s">
        <v>348</v>
      </c>
      <c r="T11" s="812" t="str">
        <f>VLOOKUP(P11,'2023年間集計'!$B$4:$D$77,3,FALSE)</f>
        <v>亀井 芳雄</v>
      </c>
      <c r="U11" s="782" t="s">
        <v>64</v>
      </c>
      <c r="V11" s="782">
        <v>9</v>
      </c>
    </row>
    <row r="12" spans="2:22" s="294" customFormat="1" ht="18" customHeight="1">
      <c r="B12" s="526">
        <v>3</v>
      </c>
      <c r="C12" s="770" t="s">
        <v>238</v>
      </c>
      <c r="D12" s="771" t="s">
        <v>239</v>
      </c>
      <c r="E12" s="772" t="s">
        <v>348</v>
      </c>
      <c r="F12" s="771" t="s">
        <v>64</v>
      </c>
      <c r="G12" s="773">
        <v>9</v>
      </c>
      <c r="H12" s="774">
        <v>8</v>
      </c>
      <c r="I12" s="775" t="s">
        <v>24</v>
      </c>
      <c r="J12" s="359" t="s">
        <v>355</v>
      </c>
      <c r="K12" s="759" t="s">
        <v>356</v>
      </c>
      <c r="L12" s="359" t="s">
        <v>60</v>
      </c>
      <c r="M12" s="776">
        <v>13</v>
      </c>
      <c r="O12" s="810">
        <v>3</v>
      </c>
      <c r="P12" s="811" t="str">
        <f t="shared" si="1"/>
        <v>Sakai Tatsuya</v>
      </c>
      <c r="Q12" s="742" t="s">
        <v>351</v>
      </c>
      <c r="R12" s="742" t="s">
        <v>352</v>
      </c>
      <c r="S12" s="743" t="s">
        <v>350</v>
      </c>
      <c r="T12" s="812" t="str">
        <f>VLOOKUP(P12,'2023年間集計'!$B$4:$D$77,3,FALSE)</f>
        <v>坂井 達弥</v>
      </c>
      <c r="U12" s="742" t="s">
        <v>60</v>
      </c>
      <c r="V12" s="813">
        <v>32</v>
      </c>
    </row>
    <row r="13" spans="2:22" s="294" customFormat="1" ht="18" customHeight="1">
      <c r="B13" s="1417">
        <v>0.45694444444444443</v>
      </c>
      <c r="C13" s="777" t="s">
        <v>351</v>
      </c>
      <c r="D13" s="754" t="s">
        <v>352</v>
      </c>
      <c r="E13" s="778" t="s">
        <v>350</v>
      </c>
      <c r="F13" s="754" t="s">
        <v>60</v>
      </c>
      <c r="G13" s="779">
        <v>32</v>
      </c>
      <c r="H13" s="1394">
        <v>0.48472222222222222</v>
      </c>
      <c r="I13" s="780" t="s">
        <v>167</v>
      </c>
      <c r="J13" s="780" t="s">
        <v>168</v>
      </c>
      <c r="K13" s="781" t="s">
        <v>126</v>
      </c>
      <c r="L13" s="782" t="s">
        <v>60</v>
      </c>
      <c r="M13" s="350">
        <v>22</v>
      </c>
      <c r="O13" s="810">
        <v>3</v>
      </c>
      <c r="P13" s="811" t="str">
        <f t="shared" si="1"/>
        <v>Ray Anthony</v>
      </c>
      <c r="Q13" s="780" t="s">
        <v>6</v>
      </c>
      <c r="R13" s="780" t="s">
        <v>7</v>
      </c>
      <c r="S13" s="781" t="s">
        <v>496</v>
      </c>
      <c r="T13" s="812" t="str">
        <f>VLOOKUP(P13,'2023年間集計'!$B$4:$D$77,3,FALSE)</f>
        <v>ﾚｲ ｱﾝｿﾆｰ</v>
      </c>
      <c r="U13" s="742" t="s">
        <v>60</v>
      </c>
      <c r="V13" s="765">
        <v>36</v>
      </c>
    </row>
    <row r="14" spans="2:22" s="294" customFormat="1" ht="18" customHeight="1">
      <c r="B14" s="1426"/>
      <c r="C14" s="783" t="s">
        <v>6</v>
      </c>
      <c r="D14" s="780" t="s">
        <v>7</v>
      </c>
      <c r="E14" s="781" t="s">
        <v>496</v>
      </c>
      <c r="F14" s="754" t="s">
        <v>60</v>
      </c>
      <c r="G14" s="741">
        <v>36</v>
      </c>
      <c r="H14" s="1428"/>
      <c r="I14" s="784" t="s">
        <v>224</v>
      </c>
      <c r="J14" s="750" t="s">
        <v>225</v>
      </c>
      <c r="K14" s="762" t="s">
        <v>339</v>
      </c>
      <c r="L14" s="751" t="s">
        <v>180</v>
      </c>
      <c r="M14" s="769">
        <v>30</v>
      </c>
      <c r="O14" s="810">
        <v>4</v>
      </c>
      <c r="P14" s="811" t="str">
        <f t="shared" si="1"/>
        <v>Shinozuka Kevin</v>
      </c>
      <c r="Q14" s="751" t="s">
        <v>61</v>
      </c>
      <c r="R14" s="751" t="s">
        <v>62</v>
      </c>
      <c r="S14" s="743" t="s">
        <v>354</v>
      </c>
      <c r="T14" s="812" t="str">
        <f>VLOOKUP(P14,'2023年間集計'!$B$4:$D$77,3,FALSE)</f>
        <v>篠塚 和明</v>
      </c>
      <c r="U14" s="751" t="s">
        <v>64</v>
      </c>
      <c r="V14" s="782">
        <v>17</v>
      </c>
    </row>
    <row r="15" spans="2:22" s="294" customFormat="1" ht="18" customHeight="1" thickBot="1">
      <c r="B15" s="1432"/>
      <c r="C15" s="785" t="s">
        <v>142</v>
      </c>
      <c r="D15" s="786" t="s">
        <v>345</v>
      </c>
      <c r="E15" s="787" t="s">
        <v>346</v>
      </c>
      <c r="F15" s="336" t="s">
        <v>60</v>
      </c>
      <c r="G15" s="356" t="s">
        <v>179</v>
      </c>
      <c r="H15" s="1431"/>
      <c r="I15" s="752" t="s">
        <v>25</v>
      </c>
      <c r="J15" s="753" t="s">
        <v>26</v>
      </c>
      <c r="K15" s="757" t="s">
        <v>207</v>
      </c>
      <c r="L15" s="753" t="s">
        <v>63</v>
      </c>
      <c r="M15" s="788">
        <v>36</v>
      </c>
      <c r="O15" s="810">
        <v>4</v>
      </c>
      <c r="P15" s="811" t="str">
        <f t="shared" si="1"/>
        <v>Kuwata Akira</v>
      </c>
      <c r="Q15" s="750" t="s">
        <v>226</v>
      </c>
      <c r="R15" s="750" t="s">
        <v>227</v>
      </c>
      <c r="S15" s="743" t="s">
        <v>339</v>
      </c>
      <c r="T15" s="812" t="str">
        <f>VLOOKUP(P15,'2023年間集計'!$B$4:$D$77,3,FALSE)</f>
        <v>桑田 晃</v>
      </c>
      <c r="U15" s="751" t="s">
        <v>180</v>
      </c>
      <c r="V15" s="765">
        <v>27</v>
      </c>
    </row>
    <row r="16" spans="2:22" s="294" customFormat="1" ht="18" customHeight="1">
      <c r="B16" s="526">
        <v>4</v>
      </c>
      <c r="C16" s="314" t="s">
        <v>61</v>
      </c>
      <c r="D16" s="315" t="s">
        <v>62</v>
      </c>
      <c r="E16" s="789" t="s">
        <v>354</v>
      </c>
      <c r="F16" s="315" t="s">
        <v>64</v>
      </c>
      <c r="G16" s="344">
        <v>17</v>
      </c>
      <c r="H16" s="318">
        <v>9</v>
      </c>
      <c r="I16" s="790" t="s">
        <v>49</v>
      </c>
      <c r="J16" s="791" t="s">
        <v>50</v>
      </c>
      <c r="K16" s="792" t="s">
        <v>333</v>
      </c>
      <c r="L16" s="317" t="s">
        <v>60</v>
      </c>
      <c r="M16" s="321">
        <v>15</v>
      </c>
      <c r="O16" s="810">
        <v>4</v>
      </c>
      <c r="P16" s="811" t="str">
        <f t="shared" si="1"/>
        <v>Hori Masahiro</v>
      </c>
      <c r="Q16" s="765" t="s">
        <v>154</v>
      </c>
      <c r="R16" s="765" t="s">
        <v>155</v>
      </c>
      <c r="S16" s="747" t="s">
        <v>365</v>
      </c>
      <c r="T16" s="812" t="str">
        <f>VLOOKUP(P16,'2023年間集計'!$B$4:$D$77,3,FALSE)</f>
        <v>堀 雅博</v>
      </c>
      <c r="U16" s="765" t="s">
        <v>180</v>
      </c>
      <c r="V16" s="742">
        <v>36</v>
      </c>
    </row>
    <row r="17" spans="2:22" s="294" customFormat="1" ht="18" customHeight="1">
      <c r="B17" s="1417">
        <v>0.46249999999999997</v>
      </c>
      <c r="C17" s="749" t="s">
        <v>226</v>
      </c>
      <c r="D17" s="750" t="s">
        <v>227</v>
      </c>
      <c r="E17" s="743" t="s">
        <v>339</v>
      </c>
      <c r="F17" s="751" t="s">
        <v>180</v>
      </c>
      <c r="G17" s="763">
        <v>27</v>
      </c>
      <c r="H17" s="1394">
        <v>0.49027777777777781</v>
      </c>
      <c r="I17" s="780" t="s">
        <v>4</v>
      </c>
      <c r="J17" s="780" t="s">
        <v>158</v>
      </c>
      <c r="K17" s="747" t="s">
        <v>339</v>
      </c>
      <c r="L17" s="782" t="s">
        <v>60</v>
      </c>
      <c r="M17" s="793">
        <v>13</v>
      </c>
      <c r="O17" s="810">
        <v>5</v>
      </c>
      <c r="P17" s="811" t="str">
        <f t="shared" si="1"/>
        <v>Ichikawa Yoji</v>
      </c>
      <c r="Q17" s="780" t="s">
        <v>0</v>
      </c>
      <c r="R17" s="780" t="s">
        <v>1</v>
      </c>
      <c r="S17" s="747" t="s">
        <v>339</v>
      </c>
      <c r="T17" s="812" t="str">
        <f>VLOOKUP(P17,'2023年間集計'!$B$4:$D$77,3,FALSE)</f>
        <v>市川 洋治</v>
      </c>
      <c r="U17" s="742" t="s">
        <v>60</v>
      </c>
      <c r="V17" s="816">
        <v>26.879999999999995</v>
      </c>
    </row>
    <row r="18" spans="2:22" s="294" customFormat="1" ht="18" customHeight="1">
      <c r="B18" s="1426"/>
      <c r="C18" s="515" t="s">
        <v>154</v>
      </c>
      <c r="D18" s="765" t="s">
        <v>155</v>
      </c>
      <c r="E18" s="747" t="s">
        <v>365</v>
      </c>
      <c r="F18" s="765" t="s">
        <v>180</v>
      </c>
      <c r="G18" s="748">
        <v>36</v>
      </c>
      <c r="H18" s="1428"/>
      <c r="I18" s="534" t="s">
        <v>164</v>
      </c>
      <c r="J18" s="782" t="s">
        <v>165</v>
      </c>
      <c r="K18" s="747" t="s">
        <v>364</v>
      </c>
      <c r="L18" s="782" t="s">
        <v>60</v>
      </c>
      <c r="M18" s="350">
        <v>21</v>
      </c>
      <c r="N18" s="26"/>
      <c r="O18" s="810">
        <v>5</v>
      </c>
      <c r="P18" s="811" t="str">
        <f t="shared" si="1"/>
        <v>Tanaka Michio</v>
      </c>
      <c r="Q18" s="761" t="s">
        <v>156</v>
      </c>
      <c r="R18" s="761" t="s">
        <v>336</v>
      </c>
      <c r="S18" s="747" t="s">
        <v>337</v>
      </c>
      <c r="T18" s="812" t="str">
        <f>VLOOKUP(P18,'2023年間集計'!$B$4:$D$77,3,FALSE)</f>
        <v>田中 道夫</v>
      </c>
      <c r="U18" s="765" t="s">
        <v>60</v>
      </c>
      <c r="V18" s="751">
        <v>22</v>
      </c>
    </row>
    <row r="19" spans="2:22" s="294" customFormat="1" ht="18" customHeight="1" thickBot="1">
      <c r="B19" s="1430"/>
      <c r="C19" s="545"/>
      <c r="D19" s="311"/>
      <c r="E19" s="794"/>
      <c r="F19" s="311"/>
      <c r="G19" s="768"/>
      <c r="H19" s="1431"/>
      <c r="I19" s="795" t="s">
        <v>156</v>
      </c>
      <c r="J19" s="336" t="s">
        <v>157</v>
      </c>
      <c r="K19" s="796" t="s">
        <v>339</v>
      </c>
      <c r="L19" s="336" t="s">
        <v>60</v>
      </c>
      <c r="M19" s="368" t="s">
        <v>159</v>
      </c>
      <c r="N19" s="26"/>
      <c r="O19" s="810">
        <v>5</v>
      </c>
      <c r="P19" s="811" t="str">
        <f t="shared" si="1"/>
        <v>Mori Shigetaka</v>
      </c>
      <c r="Q19" s="751" t="s">
        <v>152</v>
      </c>
      <c r="R19" s="751" t="s">
        <v>153</v>
      </c>
      <c r="S19" s="747" t="s">
        <v>129</v>
      </c>
      <c r="T19" s="812" t="str">
        <f>VLOOKUP(P19,'2023年間集計'!$B$4:$D$77,3,FALSE)</f>
        <v>森 成高</v>
      </c>
      <c r="U19" s="751" t="s">
        <v>60</v>
      </c>
      <c r="V19" s="765">
        <v>24</v>
      </c>
    </row>
    <row r="20" spans="2:22" s="294" customFormat="1" ht="18" customHeight="1">
      <c r="B20" s="526">
        <v>5</v>
      </c>
      <c r="C20" s="791" t="s">
        <v>0</v>
      </c>
      <c r="D20" s="791" t="s">
        <v>1</v>
      </c>
      <c r="E20" s="759" t="s">
        <v>339</v>
      </c>
      <c r="F20" s="317" t="s">
        <v>60</v>
      </c>
      <c r="G20" s="797">
        <v>26.879999999999995</v>
      </c>
      <c r="H20" s="318"/>
      <c r="I20" s="314"/>
      <c r="J20" s="315"/>
      <c r="K20" s="789"/>
      <c r="L20" s="315"/>
      <c r="M20" s="321"/>
      <c r="N20" s="26"/>
      <c r="O20" s="810">
        <v>6</v>
      </c>
      <c r="P20" s="811" t="str">
        <f t="shared" si="1"/>
        <v>Yaoita Tony</v>
      </c>
      <c r="Q20" s="751" t="s">
        <v>150</v>
      </c>
      <c r="R20" s="751" t="s">
        <v>151</v>
      </c>
      <c r="S20" s="747" t="s">
        <v>131</v>
      </c>
      <c r="T20" s="812" t="str">
        <f>VLOOKUP(P20,'2023年間集計'!$B$4:$D$77,3,FALSE)</f>
        <v>矢尾板 Tony</v>
      </c>
      <c r="U20" s="751" t="s">
        <v>60</v>
      </c>
      <c r="V20" s="765">
        <v>16</v>
      </c>
    </row>
    <row r="21" spans="2:22" s="294" customFormat="1" ht="18" customHeight="1">
      <c r="B21" s="1417">
        <v>0.4680555555555555</v>
      </c>
      <c r="C21" s="798" t="s">
        <v>156</v>
      </c>
      <c r="D21" s="738" t="s">
        <v>336</v>
      </c>
      <c r="E21" s="757" t="s">
        <v>337</v>
      </c>
      <c r="F21" s="740" t="s">
        <v>60</v>
      </c>
      <c r="G21" s="799">
        <v>22</v>
      </c>
      <c r="H21" s="1394"/>
      <c r="I21" s="552"/>
      <c r="J21" s="751"/>
      <c r="K21" s="747"/>
      <c r="L21" s="751"/>
      <c r="M21" s="793"/>
      <c r="N21" s="26"/>
      <c r="O21" s="810">
        <v>6</v>
      </c>
      <c r="P21" s="811" t="str">
        <f t="shared" si="1"/>
        <v>Kokubo Takahiro</v>
      </c>
      <c r="Q21" s="742" t="s">
        <v>181</v>
      </c>
      <c r="R21" s="742" t="s">
        <v>182</v>
      </c>
      <c r="S21" s="743" t="s">
        <v>339</v>
      </c>
      <c r="T21" s="812" t="str">
        <f>VLOOKUP(P21,'2023年間集計'!$B$4:$D$77,3,FALSE)</f>
        <v>小久保 隆啓</v>
      </c>
      <c r="U21" s="742" t="s">
        <v>60</v>
      </c>
      <c r="V21" s="751">
        <v>25</v>
      </c>
    </row>
    <row r="22" spans="2:22" s="294" customFormat="1" ht="18" customHeight="1">
      <c r="B22" s="1426"/>
      <c r="C22" s="351" t="s">
        <v>152</v>
      </c>
      <c r="D22" s="751" t="s">
        <v>153</v>
      </c>
      <c r="E22" s="747" t="s">
        <v>129</v>
      </c>
      <c r="F22" s="751" t="s">
        <v>60</v>
      </c>
      <c r="G22" s="763">
        <v>24</v>
      </c>
      <c r="H22" s="1428"/>
      <c r="I22" s="784"/>
      <c r="J22" s="750"/>
      <c r="K22" s="762"/>
      <c r="L22" s="751"/>
      <c r="M22" s="769"/>
      <c r="N22" s="26"/>
      <c r="O22" s="810">
        <v>6</v>
      </c>
      <c r="P22" s="811" t="str">
        <f t="shared" si="1"/>
        <v>Ishikawa Yoko</v>
      </c>
      <c r="Q22" s="750" t="s">
        <v>171</v>
      </c>
      <c r="R22" s="750" t="s">
        <v>172</v>
      </c>
      <c r="S22" s="747" t="s">
        <v>558</v>
      </c>
      <c r="T22" s="812" t="str">
        <f>VLOOKUP(P22,'2023年間集計'!$B$4:$D$77,3,FALSE)</f>
        <v>石川 陽子</v>
      </c>
      <c r="U22" s="751" t="s">
        <v>63</v>
      </c>
      <c r="V22" s="742">
        <v>27</v>
      </c>
    </row>
    <row r="23" spans="2:22" s="294" customFormat="1" ht="18" customHeight="1" thickBot="1">
      <c r="B23" s="1427"/>
      <c r="C23" s="800" t="s">
        <v>139</v>
      </c>
      <c r="D23" s="800" t="s">
        <v>183</v>
      </c>
      <c r="E23" s="801" t="s">
        <v>498</v>
      </c>
      <c r="F23" s="585" t="s">
        <v>60</v>
      </c>
      <c r="G23" s="802" t="s">
        <v>159</v>
      </c>
      <c r="H23" s="1429"/>
      <c r="I23" s="588"/>
      <c r="J23" s="588"/>
      <c r="K23" s="803"/>
      <c r="L23" s="583"/>
      <c r="M23" s="804"/>
      <c r="N23" s="26"/>
      <c r="O23" s="810">
        <v>6</v>
      </c>
      <c r="P23" s="811" t="str">
        <f t="shared" si="1"/>
        <v>Kanehiro Masato</v>
      </c>
      <c r="Q23" s="761" t="s">
        <v>691</v>
      </c>
      <c r="R23" s="817" t="s">
        <v>692</v>
      </c>
      <c r="S23" s="747" t="s">
        <v>347</v>
      </c>
      <c r="T23" s="812" t="str">
        <f>VLOOKUP(P23,'2023年間集計'!$B$4:$D$77,3,FALSE)</f>
        <v>金廣 正人</v>
      </c>
      <c r="U23" s="742" t="s">
        <v>60</v>
      </c>
      <c r="V23" s="765">
        <v>30</v>
      </c>
    </row>
    <row r="24" spans="2:22" s="294" customFormat="1" ht="18" customHeight="1" thickTop="1">
      <c r="B24" s="380"/>
      <c r="C24" s="381"/>
      <c r="D24" s="381"/>
      <c r="E24" s="381"/>
      <c r="F24" s="382"/>
      <c r="G24" s="382"/>
      <c r="H24" s="380"/>
      <c r="I24" s="591"/>
      <c r="J24" s="383"/>
      <c r="K24" s="383"/>
      <c r="L24" s="23"/>
      <c r="M24" s="23"/>
      <c r="N24" s="26"/>
      <c r="O24" s="810">
        <v>7</v>
      </c>
      <c r="P24" s="811" t="str">
        <f t="shared" si="1"/>
        <v>Morioka Yasuhiro</v>
      </c>
      <c r="Q24" s="782" t="s">
        <v>2</v>
      </c>
      <c r="R24" s="782" t="s">
        <v>3</v>
      </c>
      <c r="S24" s="747" t="s">
        <v>339</v>
      </c>
      <c r="T24" s="812" t="str">
        <f>VLOOKUP(P24,'2023年間集計'!$B$4:$D$77,3,FALSE)</f>
        <v>森岡 保弘</v>
      </c>
      <c r="U24" s="782" t="s">
        <v>64</v>
      </c>
      <c r="V24" s="742">
        <v>8</v>
      </c>
    </row>
    <row r="25" spans="2:22" ht="18" customHeight="1">
      <c r="B25" s="389" t="s">
        <v>562</v>
      </c>
      <c r="C25" s="389"/>
      <c r="D25" s="389"/>
      <c r="E25" s="389"/>
      <c r="F25" s="390"/>
      <c r="G25" s="390"/>
      <c r="H25" s="386"/>
      <c r="I25" s="386"/>
      <c r="J25" s="387"/>
      <c r="K25" s="387"/>
      <c r="L25" s="388"/>
      <c r="M25" s="388"/>
      <c r="N25" s="388"/>
      <c r="O25" s="810">
        <v>7</v>
      </c>
      <c r="P25" s="811" t="str">
        <f t="shared" si="1"/>
        <v>Cho David</v>
      </c>
      <c r="Q25" s="764" t="s">
        <v>349</v>
      </c>
      <c r="R25" s="764" t="s">
        <v>146</v>
      </c>
      <c r="S25" s="747" t="s">
        <v>339</v>
      </c>
      <c r="T25" s="812" t="str">
        <f>VLOOKUP(P25,'2023年間集計'!$B$4:$D$77,3,FALSE)</f>
        <v>チョー デビッド</v>
      </c>
      <c r="U25" s="782" t="s">
        <v>64</v>
      </c>
      <c r="V25" s="751">
        <v>19</v>
      </c>
    </row>
    <row r="26" spans="2:22" ht="18" customHeight="1">
      <c r="B26" s="389" t="s">
        <v>694</v>
      </c>
      <c r="C26" s="389"/>
      <c r="D26" s="389"/>
      <c r="E26" s="389"/>
      <c r="F26" s="390"/>
      <c r="G26" s="390"/>
      <c r="H26" s="386"/>
      <c r="I26" s="386"/>
      <c r="J26" s="387"/>
      <c r="K26" s="387"/>
      <c r="L26" s="388"/>
      <c r="M26" s="388"/>
      <c r="N26" s="388"/>
      <c r="O26" s="810">
        <v>7</v>
      </c>
      <c r="P26" s="811" t="str">
        <f t="shared" si="1"/>
        <v>Saito Ikuma</v>
      </c>
      <c r="Q26" s="742" t="s">
        <v>240</v>
      </c>
      <c r="R26" s="742" t="s">
        <v>241</v>
      </c>
      <c r="S26" s="747" t="s">
        <v>126</v>
      </c>
      <c r="T26" s="812" t="str">
        <f>VLOOKUP(P26,'2023年間集計'!$B$4:$D$77,3,FALSE)</f>
        <v>齋藤 育真</v>
      </c>
      <c r="U26" s="742" t="s">
        <v>60</v>
      </c>
      <c r="V26" s="742">
        <v>31</v>
      </c>
    </row>
    <row r="27" spans="2:22" ht="18" customHeight="1">
      <c r="B27" s="389" t="s">
        <v>564</v>
      </c>
      <c r="C27" s="389"/>
      <c r="D27" s="389"/>
      <c r="E27" s="389"/>
      <c r="F27" s="390"/>
      <c r="G27" s="390"/>
      <c r="H27" s="386"/>
      <c r="I27" s="386"/>
      <c r="J27" s="387"/>
      <c r="K27" s="387"/>
      <c r="L27" s="388"/>
      <c r="M27" s="388"/>
      <c r="N27" s="388"/>
      <c r="O27" s="810">
        <v>7</v>
      </c>
      <c r="P27" s="811" t="str">
        <f t="shared" si="1"/>
        <v>Yoshioka Hiroko</v>
      </c>
      <c r="Q27" s="761" t="s">
        <v>114</v>
      </c>
      <c r="R27" s="761" t="s">
        <v>113</v>
      </c>
      <c r="S27" s="762" t="s">
        <v>339</v>
      </c>
      <c r="T27" s="812" t="str">
        <f>VLOOKUP(P27,'2023年間集計'!$B$4:$D$77,3,FALSE)</f>
        <v>吉岡 裕子 Ahn</v>
      </c>
      <c r="U27" s="751" t="s">
        <v>63</v>
      </c>
      <c r="V27" s="765">
        <v>36</v>
      </c>
    </row>
    <row r="28" spans="2:22" ht="18" customHeight="1">
      <c r="B28" s="389" t="s">
        <v>370</v>
      </c>
      <c r="C28" s="387"/>
      <c r="D28" s="387"/>
      <c r="E28" s="387"/>
      <c r="F28" s="386"/>
      <c r="G28" s="391"/>
      <c r="H28" s="392"/>
      <c r="I28" s="386"/>
      <c r="J28" s="387"/>
      <c r="K28" s="387"/>
      <c r="L28" s="388"/>
      <c r="M28" s="388"/>
      <c r="N28" s="388"/>
      <c r="O28" s="810">
        <v>8</v>
      </c>
      <c r="P28" s="811" t="str">
        <f t="shared" si="1"/>
        <v>Mizusawa Hank</v>
      </c>
      <c r="Q28" s="765" t="s">
        <v>24</v>
      </c>
      <c r="R28" s="765" t="s">
        <v>355</v>
      </c>
      <c r="S28" s="747" t="s">
        <v>356</v>
      </c>
      <c r="T28" s="812" t="str">
        <f>VLOOKUP(P28,'2023年間集計'!$B$4:$D$77,3,FALSE)</f>
        <v>水澤 秀光</v>
      </c>
      <c r="U28" s="765" t="s">
        <v>60</v>
      </c>
      <c r="V28" s="751">
        <v>13</v>
      </c>
    </row>
    <row r="29" spans="2:22" ht="18" customHeight="1">
      <c r="B29" s="389" t="s">
        <v>565</v>
      </c>
      <c r="C29" s="387"/>
      <c r="D29" s="387"/>
      <c r="E29" s="387"/>
      <c r="F29" s="386"/>
      <c r="G29" s="391"/>
      <c r="H29" s="386"/>
      <c r="I29" s="386"/>
      <c r="J29" s="387"/>
      <c r="K29" s="387"/>
      <c r="L29" s="388"/>
      <c r="M29" s="388"/>
      <c r="N29" s="388"/>
      <c r="O29" s="810">
        <v>8</v>
      </c>
      <c r="P29" s="811" t="str">
        <f t="shared" si="1"/>
        <v>Sugimoto Satoshi</v>
      </c>
      <c r="Q29" s="780" t="s">
        <v>167</v>
      </c>
      <c r="R29" s="780" t="s">
        <v>168</v>
      </c>
      <c r="S29" s="781" t="s">
        <v>126</v>
      </c>
      <c r="T29" s="812" t="str">
        <f>VLOOKUP(P29,'2023年間集計'!$B$4:$D$77,3,FALSE)</f>
        <v>杉本 聡</v>
      </c>
      <c r="U29" s="782" t="s">
        <v>60</v>
      </c>
      <c r="V29" s="751">
        <v>22</v>
      </c>
    </row>
    <row r="30" spans="2:22" ht="18" customHeight="1">
      <c r="B30" s="387" t="s">
        <v>372</v>
      </c>
      <c r="C30" s="387"/>
      <c r="D30" s="387"/>
      <c r="E30" s="387"/>
      <c r="F30" s="386"/>
      <c r="G30" s="391"/>
      <c r="H30" s="386"/>
      <c r="I30" s="386"/>
      <c r="J30" s="387"/>
      <c r="K30" s="387"/>
      <c r="L30" s="388"/>
      <c r="M30" s="388"/>
      <c r="N30" s="388"/>
      <c r="O30" s="810">
        <v>8</v>
      </c>
      <c r="P30" s="811" t="str">
        <f t="shared" si="1"/>
        <v>Yamanami Masanori</v>
      </c>
      <c r="Q30" s="750" t="s">
        <v>224</v>
      </c>
      <c r="R30" s="750" t="s">
        <v>225</v>
      </c>
      <c r="S30" s="762" t="s">
        <v>339</v>
      </c>
      <c r="T30" s="812" t="str">
        <f>VLOOKUP(P30,'2023年間集計'!$B$4:$D$77,3,FALSE)</f>
        <v>山並 正憲</v>
      </c>
      <c r="U30" s="751" t="s">
        <v>180</v>
      </c>
      <c r="V30" s="765">
        <v>30</v>
      </c>
    </row>
    <row r="31" spans="2:22" ht="18" customHeight="1">
      <c r="B31" s="387" t="s">
        <v>695</v>
      </c>
      <c r="C31" s="387"/>
      <c r="D31" s="387"/>
      <c r="E31" s="387"/>
      <c r="F31" s="386"/>
      <c r="G31" s="391"/>
      <c r="H31" s="386"/>
      <c r="I31" s="386"/>
      <c r="J31" s="393"/>
      <c r="K31" s="393"/>
      <c r="N31" s="394"/>
      <c r="O31" s="810">
        <v>8</v>
      </c>
      <c r="P31" s="811" t="str">
        <f t="shared" si="1"/>
        <v>Sugawa Masako</v>
      </c>
      <c r="Q31" s="751" t="s">
        <v>25</v>
      </c>
      <c r="R31" s="751" t="s">
        <v>26</v>
      </c>
      <c r="S31" s="747" t="s">
        <v>207</v>
      </c>
      <c r="T31" s="812" t="str">
        <f>VLOOKUP(P31,'2023年間集計'!$B$4:$D$77,3,FALSE)</f>
        <v>須川 雅子</v>
      </c>
      <c r="U31" s="751" t="s">
        <v>63</v>
      </c>
      <c r="V31" s="742">
        <v>36</v>
      </c>
    </row>
    <row r="32" spans="2:22" ht="18" customHeight="1">
      <c r="B32" s="387" t="s">
        <v>696</v>
      </c>
      <c r="C32" s="387"/>
      <c r="D32" s="387"/>
      <c r="E32" s="387"/>
      <c r="F32" s="386"/>
      <c r="G32" s="391"/>
      <c r="H32" s="386"/>
      <c r="I32" s="386"/>
      <c r="J32" s="393"/>
      <c r="K32" s="393"/>
      <c r="N32" s="388"/>
      <c r="O32" s="810">
        <v>9</v>
      </c>
      <c r="P32" s="811" t="str">
        <f t="shared" si="1"/>
        <v>Kato Seiya</v>
      </c>
      <c r="Q32" s="780" t="s">
        <v>49</v>
      </c>
      <c r="R32" s="780" t="s">
        <v>50</v>
      </c>
      <c r="S32" s="781" t="s">
        <v>333</v>
      </c>
      <c r="T32" s="812" t="str">
        <f>VLOOKUP(P32,'2023年間集計'!$B$4:$D$77,3,FALSE)</f>
        <v>加藤 清也</v>
      </c>
      <c r="U32" s="742" t="s">
        <v>60</v>
      </c>
      <c r="V32" s="782">
        <v>15</v>
      </c>
    </row>
    <row r="33" spans="2:22" ht="18" customHeight="1">
      <c r="B33" s="387" t="s">
        <v>375</v>
      </c>
      <c r="C33" s="387"/>
      <c r="D33" s="387"/>
      <c r="E33" s="387"/>
      <c r="F33" s="386"/>
      <c r="G33" s="391"/>
      <c r="H33" s="386"/>
      <c r="I33" s="386"/>
      <c r="J33" s="387"/>
      <c r="K33" s="387"/>
      <c r="L33" s="388"/>
      <c r="M33" s="388"/>
      <c r="N33" s="265"/>
      <c r="O33" s="810">
        <v>9</v>
      </c>
      <c r="P33" s="811" t="str">
        <f t="shared" si="1"/>
        <v>Nagai Shunji</v>
      </c>
      <c r="Q33" s="780" t="s">
        <v>4</v>
      </c>
      <c r="R33" s="780" t="s">
        <v>158</v>
      </c>
      <c r="S33" s="747" t="s">
        <v>339</v>
      </c>
      <c r="T33" s="812" t="str">
        <f>VLOOKUP(P33,'2023年間集計'!$B$4:$D$77,3,FALSE)</f>
        <v>長井 俊志</v>
      </c>
      <c r="U33" s="782" t="s">
        <v>60</v>
      </c>
      <c r="V33" s="813">
        <v>13</v>
      </c>
    </row>
    <row r="34" spans="2:22" ht="18" customHeight="1">
      <c r="B34" s="387" t="s">
        <v>568</v>
      </c>
      <c r="C34" s="387"/>
      <c r="D34" s="387"/>
      <c r="E34" s="387"/>
      <c r="F34" s="386"/>
      <c r="G34" s="391"/>
      <c r="H34" s="386"/>
      <c r="I34" s="386"/>
      <c r="J34" s="387"/>
      <c r="K34" s="387"/>
      <c r="L34" s="388"/>
      <c r="M34" s="388"/>
      <c r="N34" s="265"/>
      <c r="O34" s="810">
        <v>9</v>
      </c>
      <c r="P34" s="811" t="str">
        <f t="shared" si="1"/>
        <v>Yamaguchi Taichi</v>
      </c>
      <c r="Q34" s="782" t="s">
        <v>164</v>
      </c>
      <c r="R34" s="782" t="s">
        <v>165</v>
      </c>
      <c r="S34" s="747" t="s">
        <v>364</v>
      </c>
      <c r="T34" s="812" t="str">
        <f>VLOOKUP(P34,'2023年間集計'!$B$4:$D$77,3,FALSE)</f>
        <v>山口 太一</v>
      </c>
      <c r="U34" s="782" t="s">
        <v>60</v>
      </c>
      <c r="V34" s="751">
        <v>21</v>
      </c>
    </row>
    <row r="35" spans="2:22" ht="18" customHeight="1">
      <c r="B35" s="387" t="s">
        <v>569</v>
      </c>
      <c r="C35" s="387"/>
      <c r="D35" s="387"/>
      <c r="E35" s="387"/>
      <c r="F35" s="386"/>
      <c r="G35" s="391"/>
      <c r="H35" s="386"/>
      <c r="I35" s="386"/>
      <c r="J35" s="387"/>
      <c r="K35" s="387"/>
      <c r="L35" s="388"/>
      <c r="M35" s="388"/>
      <c r="N35" s="265"/>
    </row>
    <row r="36" spans="2:22" ht="18" customHeight="1">
      <c r="B36" s="387" t="s">
        <v>377</v>
      </c>
      <c r="C36" s="387"/>
      <c r="D36" s="387"/>
      <c r="E36" s="387"/>
      <c r="F36" s="386"/>
      <c r="G36" s="391"/>
      <c r="H36" s="386"/>
      <c r="I36" s="386"/>
      <c r="J36" s="387"/>
      <c r="K36" s="387"/>
      <c r="L36" s="388"/>
      <c r="M36" s="388"/>
      <c r="N36" s="265"/>
    </row>
    <row r="37" spans="2:22" ht="18" customHeight="1">
      <c r="B37" s="387" t="s">
        <v>378</v>
      </c>
      <c r="C37" s="387"/>
      <c r="D37" s="387"/>
      <c r="E37" s="387"/>
      <c r="F37" s="386"/>
      <c r="G37" s="391"/>
      <c r="H37" s="386"/>
      <c r="I37" s="386"/>
      <c r="J37" s="387"/>
      <c r="K37" s="387"/>
      <c r="L37" s="388"/>
      <c r="M37" s="388"/>
    </row>
    <row r="38" spans="2:22" ht="18" customHeight="1">
      <c r="B38" s="387" t="s">
        <v>379</v>
      </c>
      <c r="C38" s="387"/>
      <c r="D38" s="387"/>
      <c r="E38" s="387"/>
      <c r="F38" s="386"/>
      <c r="G38" s="391"/>
      <c r="H38" s="386"/>
      <c r="I38" s="386"/>
      <c r="J38" s="387"/>
      <c r="K38" s="387"/>
      <c r="L38" s="388"/>
      <c r="M38" s="388"/>
    </row>
    <row r="39" spans="2:22" ht="18" customHeight="1">
      <c r="B39" s="387" t="s">
        <v>380</v>
      </c>
      <c r="C39" s="387"/>
      <c r="D39" s="387"/>
      <c r="E39" s="387"/>
      <c r="F39" s="386"/>
      <c r="G39" s="391"/>
      <c r="H39" s="386"/>
      <c r="I39" s="386"/>
      <c r="J39" s="393"/>
      <c r="K39" s="393"/>
    </row>
    <row r="40" spans="2:22" ht="18" customHeight="1">
      <c r="B40" s="387" t="s">
        <v>381</v>
      </c>
      <c r="C40" s="387"/>
      <c r="D40" s="387"/>
      <c r="E40" s="387"/>
      <c r="F40" s="386"/>
      <c r="G40" s="391"/>
      <c r="H40" s="386"/>
      <c r="I40" s="396"/>
      <c r="J40" s="393"/>
      <c r="K40" s="393"/>
      <c r="N40" s="265"/>
    </row>
    <row r="41" spans="2:22" ht="18" customHeight="1">
      <c r="B41" s="397" t="s">
        <v>697</v>
      </c>
      <c r="C41" s="387"/>
      <c r="D41" s="387"/>
      <c r="E41" s="387"/>
      <c r="F41" s="386"/>
      <c r="G41" s="391"/>
      <c r="H41" s="386"/>
      <c r="I41" s="396"/>
      <c r="J41" s="393"/>
      <c r="K41" s="393"/>
      <c r="N41" s="265"/>
      <c r="O41" s="270" t="s">
        <v>456</v>
      </c>
    </row>
    <row r="42" spans="2:22" ht="18" customHeight="1">
      <c r="B42" s="393" t="s">
        <v>571</v>
      </c>
      <c r="C42" s="393"/>
      <c r="D42" s="393"/>
      <c r="E42" s="393"/>
      <c r="F42" s="396"/>
      <c r="G42" s="592"/>
      <c r="H42" s="396"/>
      <c r="I42" s="396"/>
      <c r="J42" s="393"/>
      <c r="K42" s="393"/>
      <c r="N42" s="265"/>
      <c r="O42" s="810">
        <v>1</v>
      </c>
      <c r="P42" s="811" t="str">
        <f>Q42&amp;" "&amp;R42</f>
        <v>Fujimoto Yasuyoshi</v>
      </c>
      <c r="Q42" s="751" t="s">
        <v>360</v>
      </c>
      <c r="R42" s="751" t="s">
        <v>361</v>
      </c>
      <c r="S42" s="762" t="s">
        <v>362</v>
      </c>
      <c r="T42" s="812" t="str">
        <f>VLOOKUP(P42,'2023年間集計'!$B$4:$D$77,3,FALSE)</f>
        <v>藤本 安義</v>
      </c>
      <c r="U42" s="742" t="s">
        <v>60</v>
      </c>
      <c r="V42" s="765" t="s">
        <v>179</v>
      </c>
    </row>
    <row r="43" spans="2:22" ht="17.25" customHeight="1">
      <c r="B43" s="393"/>
      <c r="O43" s="810">
        <v>3</v>
      </c>
      <c r="P43" s="811" t="str">
        <f>Q43&amp;" "&amp;R43</f>
        <v>Sato Junichi</v>
      </c>
      <c r="Q43" s="782" t="s">
        <v>142</v>
      </c>
      <c r="R43" s="782" t="s">
        <v>345</v>
      </c>
      <c r="S43" s="815" t="s">
        <v>346</v>
      </c>
      <c r="T43" s="812" t="str">
        <f>VLOOKUP(P43,'2023年間集計'!$B$4:$D$77,3,FALSE)</f>
        <v>佐藤 潤一</v>
      </c>
      <c r="U43" s="742" t="s">
        <v>60</v>
      </c>
      <c r="V43" s="765" t="s">
        <v>179</v>
      </c>
    </row>
    <row r="44" spans="2:22" ht="17.25" customHeight="1">
      <c r="B44" s="393"/>
    </row>
    <row r="45" spans="2:22" ht="17.25" customHeight="1">
      <c r="B45" s="393"/>
      <c r="O45" s="270" t="s">
        <v>457</v>
      </c>
    </row>
    <row r="46" spans="2:22" ht="17.25" customHeight="1">
      <c r="B46" s="393"/>
      <c r="O46" s="810">
        <v>5</v>
      </c>
      <c r="P46" s="811" t="str">
        <f>Q46&amp;" "&amp;R46</f>
        <v>Shinomiya Kenichi</v>
      </c>
      <c r="Q46" s="780" t="s">
        <v>139</v>
      </c>
      <c r="R46" s="780" t="s">
        <v>183</v>
      </c>
      <c r="S46" s="781" t="s">
        <v>498</v>
      </c>
      <c r="T46" s="812" t="str">
        <f>VLOOKUP(P46,'2023年間集計'!$B$4:$D$77,3,FALSE)</f>
        <v>四宮 憲一</v>
      </c>
      <c r="U46" s="742" t="s">
        <v>60</v>
      </c>
      <c r="V46" s="765" t="s">
        <v>159</v>
      </c>
    </row>
    <row r="47" spans="2:22" ht="17.25" customHeight="1">
      <c r="O47" s="810">
        <v>9</v>
      </c>
      <c r="P47" s="811" t="str">
        <f>Q47&amp;" "&amp;R47</f>
        <v>Tanaka Hugo</v>
      </c>
      <c r="Q47" s="742" t="s">
        <v>156</v>
      </c>
      <c r="R47" s="742" t="s">
        <v>157</v>
      </c>
      <c r="S47" s="762" t="s">
        <v>339</v>
      </c>
      <c r="T47" s="812" t="str">
        <f>VLOOKUP(P47,'2023年間集計'!$B$4:$D$77,3,FALSE)</f>
        <v>田中 浩之</v>
      </c>
      <c r="U47" s="742" t="s">
        <v>60</v>
      </c>
      <c r="V47" s="765" t="s">
        <v>159</v>
      </c>
    </row>
    <row r="48" spans="2:22" ht="17.25" customHeight="1"/>
    <row r="49" spans="15:15" ht="17.25" customHeight="1"/>
    <row r="50" spans="15:15">
      <c r="O50" s="270" t="s">
        <v>698</v>
      </c>
    </row>
    <row r="52" spans="15:15" ht="23">
      <c r="O52" s="810">
        <v>1</v>
      </c>
    </row>
    <row r="53" spans="15:15" ht="23">
      <c r="O53" s="810">
        <v>1</v>
      </c>
    </row>
    <row r="54" spans="15:15" ht="23">
      <c r="O54" s="810">
        <v>1</v>
      </c>
    </row>
    <row r="55" spans="15:15" ht="23">
      <c r="O55" s="810">
        <v>1</v>
      </c>
    </row>
    <row r="56" spans="15:15" ht="23">
      <c r="O56" s="810">
        <v>2</v>
      </c>
    </row>
    <row r="57" spans="15:15" ht="23">
      <c r="O57" s="810">
        <v>2</v>
      </c>
    </row>
    <row r="58" spans="15:15" ht="23">
      <c r="O58" s="810">
        <v>2</v>
      </c>
    </row>
    <row r="59" spans="15:15" ht="23">
      <c r="O59" s="810">
        <v>2</v>
      </c>
    </row>
    <row r="60" spans="15:15" ht="23">
      <c r="O60" s="810">
        <v>3</v>
      </c>
    </row>
    <row r="61" spans="15:15" ht="23">
      <c r="O61" s="810">
        <v>3</v>
      </c>
    </row>
    <row r="62" spans="15:15" ht="23">
      <c r="O62" s="810">
        <v>3</v>
      </c>
    </row>
    <row r="63" spans="15:15" ht="23">
      <c r="O63" s="810">
        <v>3</v>
      </c>
    </row>
    <row r="64" spans="15:15" ht="23">
      <c r="O64" s="810">
        <v>4</v>
      </c>
    </row>
    <row r="65" spans="15:15" ht="23">
      <c r="O65" s="810">
        <v>4</v>
      </c>
    </row>
    <row r="66" spans="15:15" ht="23">
      <c r="O66" s="810">
        <v>4</v>
      </c>
    </row>
    <row r="67" spans="15:15" ht="23">
      <c r="O67" s="810">
        <v>4</v>
      </c>
    </row>
    <row r="68" spans="15:15" ht="23">
      <c r="O68" s="810">
        <v>5</v>
      </c>
    </row>
    <row r="69" spans="15:15" ht="23">
      <c r="O69" s="810">
        <v>5</v>
      </c>
    </row>
    <row r="70" spans="15:15" ht="23">
      <c r="O70" s="810">
        <v>5</v>
      </c>
    </row>
    <row r="71" spans="15:15" ht="23">
      <c r="O71" s="810">
        <v>5</v>
      </c>
    </row>
    <row r="72" spans="15:15" ht="23">
      <c r="O72" s="810">
        <v>6</v>
      </c>
    </row>
    <row r="73" spans="15:15" ht="23">
      <c r="O73" s="810">
        <v>6</v>
      </c>
    </row>
    <row r="74" spans="15:15" ht="23">
      <c r="O74" s="810">
        <v>6</v>
      </c>
    </row>
    <row r="75" spans="15:15" ht="23">
      <c r="O75" s="810">
        <v>6</v>
      </c>
    </row>
    <row r="76" spans="15:15" ht="23">
      <c r="O76" s="810">
        <v>7</v>
      </c>
    </row>
    <row r="77" spans="15:15" ht="23">
      <c r="O77" s="810">
        <v>7</v>
      </c>
    </row>
    <row r="78" spans="15:15" ht="23">
      <c r="O78" s="810">
        <v>7</v>
      </c>
    </row>
    <row r="79" spans="15:15" ht="23">
      <c r="O79" s="810">
        <v>7</v>
      </c>
    </row>
    <row r="80" spans="15:15" ht="23">
      <c r="O80" s="810">
        <v>8</v>
      </c>
    </row>
    <row r="81" spans="15:15" ht="23">
      <c r="O81" s="810">
        <v>8</v>
      </c>
    </row>
    <row r="82" spans="15:15" ht="23">
      <c r="O82" s="810">
        <v>8</v>
      </c>
    </row>
    <row r="83" spans="15:15" ht="23">
      <c r="O83" s="810">
        <v>8</v>
      </c>
    </row>
    <row r="84" spans="15:15" ht="23">
      <c r="O84" s="810">
        <v>9</v>
      </c>
    </row>
    <row r="85" spans="15:15" ht="23">
      <c r="O85" s="810">
        <v>9</v>
      </c>
    </row>
    <row r="86" spans="15:15" ht="23">
      <c r="O86" s="810">
        <v>9</v>
      </c>
    </row>
    <row r="87" spans="15:15" ht="23">
      <c r="O87" s="810">
        <v>9</v>
      </c>
    </row>
  </sheetData>
  <mergeCells count="15">
    <mergeCell ref="B5:B7"/>
    <mergeCell ref="H5:H7"/>
    <mergeCell ref="L1:M1"/>
    <mergeCell ref="B2:G2"/>
    <mergeCell ref="H2:M2"/>
    <mergeCell ref="C3:D3"/>
    <mergeCell ref="I3:J3"/>
    <mergeCell ref="B21:B23"/>
    <mergeCell ref="H21:H23"/>
    <mergeCell ref="B9:B11"/>
    <mergeCell ref="H9:H11"/>
    <mergeCell ref="B13:B15"/>
    <mergeCell ref="H13:H15"/>
    <mergeCell ref="B17:B19"/>
    <mergeCell ref="H17:H19"/>
  </mergeCells>
  <phoneticPr fontId="61"/>
  <pageMargins left="0.51181102362204722" right="0.23622047244094491" top="0.23622047244094491" bottom="0.23622047244094491" header="0.31496062992125984" footer="0.31496062992125984"/>
  <pageSetup scale="6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8B0CF-71C9-47C5-90E6-CE997D08DC04}">
  <sheetPr>
    <pageSetUpPr fitToPage="1"/>
  </sheetPr>
  <dimension ref="A1:AJ108"/>
  <sheetViews>
    <sheetView zoomScale="55" zoomScaleNormal="55" workbookViewId="0">
      <selection activeCell="T34" sqref="T34"/>
    </sheetView>
  </sheetViews>
  <sheetFormatPr defaultColWidth="9.08984375" defaultRowHeight="14"/>
  <cols>
    <col min="1" max="1" width="3.90625" style="10" customWidth="1"/>
    <col min="2" max="2" width="12.81640625" style="10" customWidth="1"/>
    <col min="3" max="3" width="8.6328125" style="17" bestFit="1" customWidth="1"/>
    <col min="4" max="4" width="19.6328125" style="17" hidden="1" customWidth="1"/>
    <col min="5" max="5" width="13.08984375" style="10" customWidth="1"/>
    <col min="6" max="6" width="13.1796875" style="10" customWidth="1"/>
    <col min="7" max="7" width="39.90625" style="10" customWidth="1"/>
    <col min="8" max="8" width="18.453125" style="10" customWidth="1"/>
    <col min="9" max="9" width="7.08984375" style="8" bestFit="1" customWidth="1"/>
    <col min="10" max="10" width="8.08984375" style="8" customWidth="1"/>
    <col min="11" max="11" width="7.6328125" style="8" customWidth="1"/>
    <col min="12" max="12" width="7.6328125" style="20" customWidth="1"/>
    <col min="13" max="14" width="7.6328125" style="10" customWidth="1"/>
    <col min="15" max="15" width="8.08984375" style="8" hidden="1" customWidth="1"/>
    <col min="16" max="16" width="12.08984375" style="8" bestFit="1" customWidth="1"/>
    <col min="17" max="17" width="10.1796875" style="10" bestFit="1" customWidth="1"/>
    <col min="18" max="18" width="10" style="10" customWidth="1"/>
    <col min="19" max="22" width="10" style="8" customWidth="1"/>
    <col min="23" max="23" width="9.90625" style="8" bestFit="1" customWidth="1"/>
    <col min="24" max="24" width="5.1796875" style="8" customWidth="1"/>
    <col min="25" max="25" width="13.7265625" style="10" customWidth="1"/>
    <col min="26" max="26" width="13" style="10" customWidth="1"/>
    <col min="27" max="27" width="73" style="10" customWidth="1"/>
    <col min="28" max="28" width="24.54296875" style="10" hidden="1" customWidth="1"/>
    <col min="29" max="29" width="21.453125" style="10" customWidth="1"/>
    <col min="30" max="30" width="26.54296875" style="10" hidden="1" customWidth="1"/>
    <col min="31" max="34" width="9.1796875" style="10" bestFit="1" customWidth="1"/>
    <col min="35" max="35" width="12.90625" style="10" bestFit="1" customWidth="1"/>
    <col min="36" max="16384" width="9.08984375" style="10"/>
  </cols>
  <sheetData>
    <row r="1" spans="1:35" ht="21">
      <c r="A1" s="25" t="s">
        <v>94</v>
      </c>
      <c r="B1" s="25"/>
      <c r="E1" s="13"/>
      <c r="F1" s="13"/>
      <c r="G1" s="13"/>
      <c r="H1" s="13"/>
      <c r="U1" s="941"/>
      <c r="Y1" s="82" t="s">
        <v>300</v>
      </c>
    </row>
    <row r="2" spans="1:35" ht="32.25" customHeight="1">
      <c r="A2" s="173" t="s">
        <v>188</v>
      </c>
      <c r="B2" s="174" t="s">
        <v>18</v>
      </c>
      <c r="C2" s="175" t="s">
        <v>196</v>
      </c>
      <c r="D2" s="930" t="s">
        <v>741</v>
      </c>
      <c r="E2" s="173" t="s">
        <v>28</v>
      </c>
      <c r="F2" s="173" t="s">
        <v>29</v>
      </c>
      <c r="G2" s="173" t="s">
        <v>17</v>
      </c>
      <c r="H2" s="932" t="s">
        <v>742</v>
      </c>
      <c r="I2" s="173" t="s">
        <v>68</v>
      </c>
      <c r="J2" s="173" t="s">
        <v>69</v>
      </c>
      <c r="K2" s="173" t="s">
        <v>19</v>
      </c>
      <c r="L2" s="173" t="s">
        <v>20</v>
      </c>
      <c r="M2" s="173" t="s">
        <v>21</v>
      </c>
      <c r="N2" s="173" t="s">
        <v>22</v>
      </c>
      <c r="O2" s="176" t="s">
        <v>70</v>
      </c>
      <c r="P2" s="177" t="s">
        <v>55</v>
      </c>
      <c r="Q2" s="177" t="s">
        <v>189</v>
      </c>
      <c r="R2" s="177" t="s">
        <v>190</v>
      </c>
      <c r="S2" s="177" t="s">
        <v>191</v>
      </c>
      <c r="T2" s="178" t="s">
        <v>186</v>
      </c>
      <c r="U2" s="179" t="s">
        <v>218</v>
      </c>
      <c r="V2" s="177" t="s">
        <v>195</v>
      </c>
      <c r="W2" s="175" t="s">
        <v>197</v>
      </c>
      <c r="X2" s="29"/>
      <c r="Y2" s="251" t="s">
        <v>73</v>
      </c>
      <c r="Z2" s="251" t="s">
        <v>74</v>
      </c>
      <c r="AA2" s="251" t="s">
        <v>315</v>
      </c>
      <c r="AB2" s="251" t="s">
        <v>198</v>
      </c>
      <c r="AC2" s="252" t="s">
        <v>85</v>
      </c>
      <c r="AD2" s="709"/>
      <c r="AE2" s="252" t="s">
        <v>95</v>
      </c>
      <c r="AF2" s="252" t="s">
        <v>96</v>
      </c>
      <c r="AG2" s="252" t="s">
        <v>97</v>
      </c>
      <c r="AH2" s="252" t="s">
        <v>71</v>
      </c>
      <c r="AI2" s="252" t="s">
        <v>98</v>
      </c>
    </row>
    <row r="3" spans="1:35" ht="21" customHeight="1">
      <c r="A3" s="180">
        <v>1</v>
      </c>
      <c r="B3" s="181" t="s">
        <v>44</v>
      </c>
      <c r="C3" s="914">
        <v>5</v>
      </c>
      <c r="D3" s="920" t="str">
        <f t="shared" ref="D3:D34" si="0">E3&amp;" "&amp;F3</f>
        <v>Mizusawa Hank</v>
      </c>
      <c r="E3" s="939" t="s">
        <v>24</v>
      </c>
      <c r="F3" s="939" t="s">
        <v>355</v>
      </c>
      <c r="G3" s="855" t="s">
        <v>356</v>
      </c>
      <c r="H3" s="921" t="str">
        <f>VLOOKUP(D3,'2023年間集計'!$B$4:$D$77,3,FALSE)</f>
        <v>水澤 秀光</v>
      </c>
      <c r="I3" s="861" t="s">
        <v>60</v>
      </c>
      <c r="J3" s="864">
        <v>13</v>
      </c>
      <c r="K3" s="184">
        <v>35</v>
      </c>
      <c r="L3" s="183">
        <v>46</v>
      </c>
      <c r="M3" s="176">
        <f t="shared" ref="M3:M33" si="1">K3+L3</f>
        <v>81</v>
      </c>
      <c r="N3" s="176">
        <f t="shared" ref="N3:N33" si="2">M3-J3</f>
        <v>68</v>
      </c>
      <c r="O3" s="176"/>
      <c r="P3" s="176" t="s">
        <v>748</v>
      </c>
      <c r="Q3" s="176"/>
      <c r="R3" s="176"/>
      <c r="S3" s="176"/>
      <c r="T3" s="186">
        <v>21</v>
      </c>
      <c r="U3" s="100">
        <f>VLOOKUP(H3,'2023年間集計'!$D$4:$BD$63,29,FALSE)</f>
        <v>18</v>
      </c>
      <c r="V3" s="176">
        <f>T3+U3</f>
        <v>39</v>
      </c>
      <c r="W3" s="190">
        <f>(J3-(72-N3)/2)*0.8</f>
        <v>8.8000000000000007</v>
      </c>
      <c r="Y3" s="674" t="s">
        <v>8</v>
      </c>
      <c r="Z3" s="675"/>
      <c r="AA3" s="676" t="s">
        <v>307</v>
      </c>
      <c r="AB3" s="676" t="s">
        <v>301</v>
      </c>
      <c r="AC3" s="687" t="str">
        <f>H3</f>
        <v>水澤 秀光</v>
      </c>
      <c r="AD3" s="710" t="str">
        <f>B3</f>
        <v>会員</v>
      </c>
      <c r="AE3" s="832">
        <f>K3</f>
        <v>35</v>
      </c>
      <c r="AF3" s="832">
        <f>L3</f>
        <v>46</v>
      </c>
      <c r="AG3" s="832">
        <f>AE3+AF3</f>
        <v>81</v>
      </c>
      <c r="AH3" s="832">
        <f>J3</f>
        <v>13</v>
      </c>
      <c r="AI3" s="832">
        <f>AG3-AH3</f>
        <v>68</v>
      </c>
    </row>
    <row r="4" spans="1:35" ht="21" customHeight="1">
      <c r="A4" s="180">
        <f>A3+1</f>
        <v>2</v>
      </c>
      <c r="B4" s="181" t="s">
        <v>44</v>
      </c>
      <c r="C4" s="914">
        <v>4</v>
      </c>
      <c r="D4" s="920" t="str">
        <f t="shared" si="0"/>
        <v>Cho David</v>
      </c>
      <c r="E4" s="920" t="s">
        <v>349</v>
      </c>
      <c r="F4" s="920" t="s">
        <v>146</v>
      </c>
      <c r="G4" s="877" t="s">
        <v>339</v>
      </c>
      <c r="H4" s="921" t="str">
        <f>VLOOKUP(D4,'2023年間集計'!$B$4:$D$77,3,FALSE)</f>
        <v>チョー デビッド</v>
      </c>
      <c r="I4" s="873" t="s">
        <v>64</v>
      </c>
      <c r="J4" s="864">
        <v>19</v>
      </c>
      <c r="K4" s="183">
        <v>46</v>
      </c>
      <c r="L4" s="183">
        <v>41</v>
      </c>
      <c r="M4" s="176">
        <f t="shared" si="1"/>
        <v>87</v>
      </c>
      <c r="N4" s="176">
        <f t="shared" si="2"/>
        <v>68</v>
      </c>
      <c r="O4" s="176"/>
      <c r="P4" s="176" t="s">
        <v>747</v>
      </c>
      <c r="Q4" s="176"/>
      <c r="R4" s="176" t="s">
        <v>759</v>
      </c>
      <c r="S4" s="176"/>
      <c r="T4" s="186">
        <v>18</v>
      </c>
      <c r="U4" s="100">
        <f>VLOOKUP(H4,'2023年間集計'!$D$4:$BD$63,29,FALSE)</f>
        <v>28</v>
      </c>
      <c r="V4" s="176">
        <f t="shared" ref="V4:V34" si="3">T4+U4</f>
        <v>46</v>
      </c>
      <c r="W4" s="190">
        <f>(J4-(72-N4)/2)*0.9</f>
        <v>15.3</v>
      </c>
      <c r="Y4" s="674" t="s">
        <v>75</v>
      </c>
      <c r="Z4" s="677"/>
      <c r="AA4" s="678" t="s">
        <v>302</v>
      </c>
      <c r="AB4" s="678"/>
      <c r="AC4" s="687" t="str">
        <f t="shared" ref="AC4:AC34" si="4">H4</f>
        <v>チョー デビッド</v>
      </c>
      <c r="AD4" s="710" t="str">
        <f t="shared" ref="AD4:AD30" si="5">B4</f>
        <v>会員</v>
      </c>
      <c r="AE4" s="832">
        <f t="shared" ref="AE4:AF7" si="6">K4</f>
        <v>46</v>
      </c>
      <c r="AF4" s="832">
        <f t="shared" si="6"/>
        <v>41</v>
      </c>
      <c r="AG4" s="832">
        <f t="shared" ref="AG4:AG7" si="7">AE4+AF4</f>
        <v>87</v>
      </c>
      <c r="AH4" s="832">
        <f t="shared" ref="AH4:AH6" si="8">J4</f>
        <v>19</v>
      </c>
      <c r="AI4" s="832">
        <f t="shared" ref="AI4:AI7" si="9">AG4-AH4</f>
        <v>68</v>
      </c>
    </row>
    <row r="5" spans="1:35" ht="21" customHeight="1">
      <c r="A5" s="180">
        <f t="shared" ref="A5:A35" si="10">A4+1</f>
        <v>3</v>
      </c>
      <c r="B5" s="181" t="s">
        <v>44</v>
      </c>
      <c r="C5" s="914">
        <v>3</v>
      </c>
      <c r="D5" s="920" t="str">
        <f t="shared" si="0"/>
        <v>Shinozuka Kevin</v>
      </c>
      <c r="E5" s="900" t="s">
        <v>61</v>
      </c>
      <c r="F5" s="900" t="s">
        <v>62</v>
      </c>
      <c r="G5" s="859" t="s">
        <v>354</v>
      </c>
      <c r="H5" s="921" t="str">
        <f>VLOOKUP(D5,'2023年間集計'!$B$4:$D$77,3,FALSE)</f>
        <v>篠塚 和明</v>
      </c>
      <c r="I5" s="864" t="s">
        <v>64</v>
      </c>
      <c r="J5" s="873">
        <v>17</v>
      </c>
      <c r="K5" s="183">
        <v>41</v>
      </c>
      <c r="L5" s="183">
        <v>45</v>
      </c>
      <c r="M5" s="176">
        <f t="shared" si="1"/>
        <v>86</v>
      </c>
      <c r="N5" s="176">
        <f t="shared" si="2"/>
        <v>69</v>
      </c>
      <c r="O5" s="176"/>
      <c r="P5" s="176">
        <v>11</v>
      </c>
      <c r="Q5" s="176"/>
      <c r="R5" s="176"/>
      <c r="S5" s="176"/>
      <c r="T5" s="186">
        <v>15</v>
      </c>
      <c r="U5" s="100">
        <f>VLOOKUP(H5,'2023年間集計'!$D$4:$BD$63,29,FALSE)</f>
        <v>21</v>
      </c>
      <c r="V5" s="176">
        <f t="shared" si="3"/>
        <v>36</v>
      </c>
      <c r="W5" s="190">
        <f>(J5-(72-N5)/2)*0.95</f>
        <v>14.725</v>
      </c>
      <c r="Y5" s="674" t="s">
        <v>76</v>
      </c>
      <c r="Z5" s="677"/>
      <c r="AA5" s="678" t="s">
        <v>303</v>
      </c>
      <c r="AB5" s="678" t="s">
        <v>199</v>
      </c>
      <c r="AC5" s="687" t="str">
        <f t="shared" si="4"/>
        <v>篠塚 和明</v>
      </c>
      <c r="AD5" s="710" t="str">
        <f t="shared" si="5"/>
        <v>会員</v>
      </c>
      <c r="AE5" s="832">
        <f t="shared" si="6"/>
        <v>41</v>
      </c>
      <c r="AF5" s="832">
        <f t="shared" si="6"/>
        <v>45</v>
      </c>
      <c r="AG5" s="832">
        <f t="shared" si="7"/>
        <v>86</v>
      </c>
      <c r="AH5" s="832">
        <f t="shared" si="8"/>
        <v>17</v>
      </c>
      <c r="AI5" s="832">
        <f t="shared" si="9"/>
        <v>69</v>
      </c>
    </row>
    <row r="6" spans="1:35" ht="21" customHeight="1">
      <c r="A6" s="180">
        <f t="shared" si="10"/>
        <v>4</v>
      </c>
      <c r="B6" s="181" t="s">
        <v>44</v>
      </c>
      <c r="C6" s="914">
        <v>5</v>
      </c>
      <c r="D6" s="920" t="str">
        <f t="shared" si="0"/>
        <v>Cho Danny</v>
      </c>
      <c r="E6" s="900" t="s">
        <v>448</v>
      </c>
      <c r="F6" s="900" t="s">
        <v>166</v>
      </c>
      <c r="G6" s="855" t="s">
        <v>339</v>
      </c>
      <c r="H6" s="921" t="str">
        <f>VLOOKUP(D6,'2023年間集計'!$B$4:$D$77,3,FALSE)</f>
        <v>チョー ダニー</v>
      </c>
      <c r="I6" s="864" t="s">
        <v>63</v>
      </c>
      <c r="J6" s="922">
        <v>9</v>
      </c>
      <c r="K6" s="183">
        <v>40</v>
      </c>
      <c r="L6" s="183">
        <v>40</v>
      </c>
      <c r="M6" s="176">
        <f t="shared" si="1"/>
        <v>80</v>
      </c>
      <c r="N6" s="176">
        <f t="shared" si="2"/>
        <v>71</v>
      </c>
      <c r="O6" s="176"/>
      <c r="P6" s="176" t="s">
        <v>749</v>
      </c>
      <c r="Q6" s="176"/>
      <c r="R6" s="176"/>
      <c r="S6" s="942" t="s">
        <v>750</v>
      </c>
      <c r="T6" s="186">
        <v>12</v>
      </c>
      <c r="U6" s="100">
        <f>VLOOKUP(H6,'2023年間集計'!$D$4:$BD$63,29,FALSE)</f>
        <v>2</v>
      </c>
      <c r="V6" s="176">
        <f t="shared" si="3"/>
        <v>14</v>
      </c>
      <c r="Y6" s="674" t="s">
        <v>77</v>
      </c>
      <c r="Z6" s="677"/>
      <c r="AA6" s="678" t="s">
        <v>304</v>
      </c>
      <c r="AB6" s="678" t="s">
        <v>203</v>
      </c>
      <c r="AC6" s="687" t="str">
        <f t="shared" si="4"/>
        <v>チョー ダニー</v>
      </c>
      <c r="AD6" s="710" t="str">
        <f t="shared" si="5"/>
        <v>会員</v>
      </c>
      <c r="AE6" s="832">
        <f t="shared" si="6"/>
        <v>40</v>
      </c>
      <c r="AF6" s="832">
        <f t="shared" si="6"/>
        <v>40</v>
      </c>
      <c r="AG6" s="832">
        <f t="shared" si="7"/>
        <v>80</v>
      </c>
      <c r="AH6" s="832">
        <f t="shared" si="8"/>
        <v>9</v>
      </c>
      <c r="AI6" s="832">
        <f t="shared" si="9"/>
        <v>71</v>
      </c>
    </row>
    <row r="7" spans="1:35" ht="21" customHeight="1">
      <c r="A7" s="180">
        <f t="shared" si="10"/>
        <v>5</v>
      </c>
      <c r="B7" s="181" t="s">
        <v>44</v>
      </c>
      <c r="C7" s="914">
        <v>7</v>
      </c>
      <c r="D7" s="920" t="str">
        <f t="shared" si="0"/>
        <v>Kokubo Takahiro</v>
      </c>
      <c r="E7" s="938" t="s">
        <v>181</v>
      </c>
      <c r="F7" s="938" t="s">
        <v>182</v>
      </c>
      <c r="G7" s="855" t="s">
        <v>339</v>
      </c>
      <c r="H7" s="921" t="str">
        <f>VLOOKUP(D7,'2023年間集計'!$B$4:$D$77,3,FALSE)</f>
        <v>小久保 隆啓</v>
      </c>
      <c r="I7" s="854" t="s">
        <v>60</v>
      </c>
      <c r="J7" s="864">
        <v>25</v>
      </c>
      <c r="K7" s="183">
        <v>47</v>
      </c>
      <c r="L7" s="183">
        <v>49</v>
      </c>
      <c r="M7" s="176">
        <f t="shared" si="1"/>
        <v>96</v>
      </c>
      <c r="N7" s="176">
        <f t="shared" si="2"/>
        <v>71</v>
      </c>
      <c r="O7" s="176"/>
      <c r="P7" s="176">
        <v>2</v>
      </c>
      <c r="Q7" s="176"/>
      <c r="R7" s="176"/>
      <c r="S7" s="176"/>
      <c r="T7" s="186">
        <v>11</v>
      </c>
      <c r="U7" s="100">
        <f>VLOOKUP(H7,'2023年間集計'!$D$4:$BD$63,29,FALSE)</f>
        <v>28</v>
      </c>
      <c r="V7" s="176">
        <f t="shared" si="3"/>
        <v>39</v>
      </c>
      <c r="Y7" s="674" t="s">
        <v>78</v>
      </c>
      <c r="Z7" s="677"/>
      <c r="AA7" s="678" t="s">
        <v>756</v>
      </c>
      <c r="AB7" s="678" t="s">
        <v>702</v>
      </c>
      <c r="AC7" s="687" t="str">
        <f t="shared" si="4"/>
        <v>小久保 隆啓</v>
      </c>
      <c r="AD7" s="710" t="str">
        <f t="shared" si="5"/>
        <v>会員</v>
      </c>
      <c r="AE7" s="832">
        <f t="shared" si="6"/>
        <v>47</v>
      </c>
      <c r="AF7" s="832">
        <f t="shared" si="6"/>
        <v>49</v>
      </c>
      <c r="AG7" s="832">
        <f t="shared" si="7"/>
        <v>96</v>
      </c>
      <c r="AH7" s="832">
        <f>J7</f>
        <v>25</v>
      </c>
      <c r="AI7" s="832">
        <f t="shared" si="9"/>
        <v>71</v>
      </c>
    </row>
    <row r="8" spans="1:35" ht="21" customHeight="1">
      <c r="A8" s="180">
        <f t="shared" si="10"/>
        <v>6</v>
      </c>
      <c r="B8" s="181" t="s">
        <v>44</v>
      </c>
      <c r="C8" s="914">
        <v>5</v>
      </c>
      <c r="D8" s="920" t="str">
        <f t="shared" si="0"/>
        <v>Saito Ikuma</v>
      </c>
      <c r="E8" s="938" t="s">
        <v>240</v>
      </c>
      <c r="F8" s="938" t="s">
        <v>241</v>
      </c>
      <c r="G8" s="855" t="s">
        <v>126</v>
      </c>
      <c r="H8" s="921" t="str">
        <f>VLOOKUP(D8,'2023年間集計'!$B$4:$D$77,3,FALSE)</f>
        <v>齋藤 育真</v>
      </c>
      <c r="I8" s="854" t="s">
        <v>60</v>
      </c>
      <c r="J8" s="854">
        <v>33</v>
      </c>
      <c r="K8" s="183">
        <v>51</v>
      </c>
      <c r="L8" s="183">
        <v>53</v>
      </c>
      <c r="M8" s="176">
        <f t="shared" si="1"/>
        <v>104</v>
      </c>
      <c r="N8" s="176">
        <f t="shared" si="2"/>
        <v>71</v>
      </c>
      <c r="O8" s="176"/>
      <c r="P8" s="176"/>
      <c r="Q8" s="176"/>
      <c r="R8" s="176"/>
      <c r="S8" s="176"/>
      <c r="T8" s="186">
        <v>10</v>
      </c>
      <c r="U8" s="100">
        <f>VLOOKUP(H8,'2023年間集計'!$D$4:$BD$63,29,FALSE)</f>
        <v>8</v>
      </c>
      <c r="V8" s="176">
        <f t="shared" si="3"/>
        <v>18</v>
      </c>
      <c r="Y8" s="674" t="s">
        <v>79</v>
      </c>
      <c r="Z8" s="674"/>
      <c r="AA8" s="678" t="s">
        <v>86</v>
      </c>
      <c r="AB8" s="678" t="s">
        <v>202</v>
      </c>
      <c r="AC8" s="687" t="str">
        <f t="shared" si="4"/>
        <v>齋藤 育真</v>
      </c>
      <c r="AD8" s="710" t="str">
        <f t="shared" si="5"/>
        <v>会員</v>
      </c>
      <c r="AE8" s="833"/>
      <c r="AF8" s="833"/>
      <c r="AG8" s="833"/>
      <c r="AH8" s="833"/>
      <c r="AI8" s="833"/>
    </row>
    <row r="9" spans="1:35" ht="21" customHeight="1">
      <c r="A9" s="180">
        <f t="shared" si="10"/>
        <v>7</v>
      </c>
      <c r="B9" s="181" t="s">
        <v>44</v>
      </c>
      <c r="C9" s="914">
        <v>7</v>
      </c>
      <c r="D9" s="920" t="str">
        <f t="shared" si="0"/>
        <v>Yoshioka Hiroko</v>
      </c>
      <c r="E9" s="877" t="s">
        <v>114</v>
      </c>
      <c r="F9" s="877" t="s">
        <v>113</v>
      </c>
      <c r="G9" s="877" t="s">
        <v>339</v>
      </c>
      <c r="H9" s="921" t="str">
        <f>VLOOKUP(D9,'2023年間集計'!$B$4:$D$77,3,FALSE)</f>
        <v>吉岡 裕子 Ahn</v>
      </c>
      <c r="I9" s="864" t="s">
        <v>63</v>
      </c>
      <c r="J9" s="861">
        <v>36</v>
      </c>
      <c r="K9" s="183">
        <v>57</v>
      </c>
      <c r="L9" s="183">
        <v>50</v>
      </c>
      <c r="M9" s="176">
        <f t="shared" si="1"/>
        <v>107</v>
      </c>
      <c r="N9" s="176">
        <f t="shared" si="2"/>
        <v>71</v>
      </c>
      <c r="O9" s="176"/>
      <c r="P9" s="176"/>
      <c r="Q9" s="176"/>
      <c r="R9" s="176"/>
      <c r="S9" s="176"/>
      <c r="T9" s="186">
        <v>9</v>
      </c>
      <c r="U9" s="100">
        <f>VLOOKUP(H9,'2023年間集計'!$D$4:$BD$63,29,FALSE)</f>
        <v>3</v>
      </c>
      <c r="V9" s="176">
        <f t="shared" si="3"/>
        <v>12</v>
      </c>
      <c r="Y9" s="674" t="s">
        <v>80</v>
      </c>
      <c r="Z9" s="674"/>
      <c r="AA9" s="678" t="s">
        <v>206</v>
      </c>
      <c r="AB9" s="678"/>
      <c r="AC9" s="687" t="str">
        <f t="shared" si="4"/>
        <v>吉岡 裕子 Ahn</v>
      </c>
      <c r="AD9" s="710" t="str">
        <f t="shared" si="5"/>
        <v>会員</v>
      </c>
      <c r="AE9" s="833"/>
      <c r="AF9" s="833"/>
      <c r="AG9" s="833"/>
      <c r="AH9" s="833"/>
      <c r="AI9" s="833"/>
    </row>
    <row r="10" spans="1:35" ht="21" customHeight="1">
      <c r="A10" s="180">
        <f t="shared" si="10"/>
        <v>8</v>
      </c>
      <c r="B10" s="181" t="s">
        <v>44</v>
      </c>
      <c r="C10" s="914">
        <v>6</v>
      </c>
      <c r="D10" s="920" t="str">
        <f t="shared" si="0"/>
        <v>Yaoita Tony</v>
      </c>
      <c r="E10" s="900" t="s">
        <v>150</v>
      </c>
      <c r="F10" s="900" t="s">
        <v>151</v>
      </c>
      <c r="G10" s="855" t="s">
        <v>131</v>
      </c>
      <c r="H10" s="921" t="str">
        <f>VLOOKUP(D10,'2023年間集計'!$B$4:$D$77,3,FALSE)</f>
        <v>矢尾板 Tony</v>
      </c>
      <c r="I10" s="864" t="s">
        <v>60</v>
      </c>
      <c r="J10" s="861">
        <v>14</v>
      </c>
      <c r="K10" s="183">
        <v>42</v>
      </c>
      <c r="L10" s="183">
        <v>45</v>
      </c>
      <c r="M10" s="176">
        <f t="shared" si="1"/>
        <v>87</v>
      </c>
      <c r="N10" s="176">
        <f t="shared" si="2"/>
        <v>73</v>
      </c>
      <c r="O10" s="176"/>
      <c r="P10" s="176"/>
      <c r="Q10" s="176"/>
      <c r="R10" s="176"/>
      <c r="S10" s="176"/>
      <c r="T10" s="186">
        <v>8</v>
      </c>
      <c r="U10" s="100">
        <f>VLOOKUP(H10,'2023年間集計'!$D$4:$BD$63,29,FALSE)</f>
        <v>23</v>
      </c>
      <c r="V10" s="176">
        <f t="shared" si="3"/>
        <v>31</v>
      </c>
      <c r="Y10" s="674" t="s">
        <v>81</v>
      </c>
      <c r="Z10" s="674"/>
      <c r="AA10" s="678" t="s">
        <v>220</v>
      </c>
      <c r="AB10" s="678" t="s">
        <v>204</v>
      </c>
      <c r="AC10" s="687" t="str">
        <f t="shared" si="4"/>
        <v>矢尾板 Tony</v>
      </c>
      <c r="AD10" s="710" t="str">
        <f t="shared" si="5"/>
        <v>会員</v>
      </c>
      <c r="AE10" s="833"/>
      <c r="AF10" s="833"/>
      <c r="AG10" s="833"/>
      <c r="AH10" s="833"/>
      <c r="AI10" s="833"/>
    </row>
    <row r="11" spans="1:35" ht="21" customHeight="1">
      <c r="A11" s="180">
        <f t="shared" si="10"/>
        <v>9</v>
      </c>
      <c r="B11" s="181" t="s">
        <v>44</v>
      </c>
      <c r="C11" s="914">
        <v>10</v>
      </c>
      <c r="D11" s="920" t="str">
        <f t="shared" si="0"/>
        <v>Yamaguchi Taichi</v>
      </c>
      <c r="E11" s="920" t="s">
        <v>164</v>
      </c>
      <c r="F11" s="920" t="s">
        <v>165</v>
      </c>
      <c r="G11" s="855" t="s">
        <v>364</v>
      </c>
      <c r="H11" s="921" t="str">
        <f>VLOOKUP(D11,'2023年間集計'!$B$4:$D$77,3,FALSE)</f>
        <v>山口 太一</v>
      </c>
      <c r="I11" s="873" t="s">
        <v>60</v>
      </c>
      <c r="J11" s="864">
        <v>21</v>
      </c>
      <c r="K11" s="184">
        <v>48</v>
      </c>
      <c r="L11" s="183">
        <v>46</v>
      </c>
      <c r="M11" s="176">
        <f t="shared" si="1"/>
        <v>94</v>
      </c>
      <c r="N11" s="176">
        <f t="shared" si="2"/>
        <v>73</v>
      </c>
      <c r="O11" s="176"/>
      <c r="P11" s="176"/>
      <c r="Q11" s="176"/>
      <c r="R11" s="176"/>
      <c r="S11" s="176"/>
      <c r="T11" s="186">
        <v>7</v>
      </c>
      <c r="U11" s="100">
        <f>VLOOKUP(H11,'2023年間集計'!$D$4:$BD$63,29,FALSE)</f>
        <v>17</v>
      </c>
      <c r="V11" s="176">
        <f t="shared" si="3"/>
        <v>24</v>
      </c>
      <c r="Y11" s="674" t="s">
        <v>82</v>
      </c>
      <c r="Z11" s="674"/>
      <c r="AA11" s="678" t="s">
        <v>305</v>
      </c>
      <c r="AB11" s="678" t="s">
        <v>200</v>
      </c>
      <c r="AC11" s="687" t="str">
        <f t="shared" si="4"/>
        <v>山口 太一</v>
      </c>
      <c r="AD11" s="710" t="str">
        <f t="shared" si="5"/>
        <v>会員</v>
      </c>
      <c r="AE11" s="833"/>
      <c r="AF11" s="833"/>
      <c r="AG11" s="833"/>
      <c r="AH11" s="833"/>
      <c r="AI11" s="833"/>
    </row>
    <row r="12" spans="1:35" ht="21" customHeight="1">
      <c r="A12" s="180">
        <f t="shared" si="10"/>
        <v>10</v>
      </c>
      <c r="B12" s="181" t="s">
        <v>44</v>
      </c>
      <c r="C12" s="914">
        <v>1</v>
      </c>
      <c r="D12" s="920" t="str">
        <f t="shared" si="0"/>
        <v>Koyama Akio</v>
      </c>
      <c r="E12" s="920" t="s">
        <v>35</v>
      </c>
      <c r="F12" s="920" t="s">
        <v>36</v>
      </c>
      <c r="G12" s="855" t="s">
        <v>332</v>
      </c>
      <c r="H12" s="921" t="str">
        <f>VLOOKUP(D12,'2023年間集計'!$B$4:$D$77,3,FALSE)</f>
        <v>小山 明男</v>
      </c>
      <c r="I12" s="873" t="s">
        <v>60</v>
      </c>
      <c r="J12" s="922">
        <v>23</v>
      </c>
      <c r="K12" s="183">
        <v>46</v>
      </c>
      <c r="L12" s="183">
        <v>50</v>
      </c>
      <c r="M12" s="176">
        <f t="shared" si="1"/>
        <v>96</v>
      </c>
      <c r="N12" s="176">
        <f t="shared" si="2"/>
        <v>73</v>
      </c>
      <c r="O12" s="176"/>
      <c r="P12" s="176" t="s">
        <v>745</v>
      </c>
      <c r="Q12" s="176"/>
      <c r="R12" s="176"/>
      <c r="S12" s="176"/>
      <c r="T12" s="186">
        <v>6</v>
      </c>
      <c r="U12" s="100">
        <f>VLOOKUP(H12,'2023年間集計'!$D$4:$BD$63,29,FALSE)</f>
        <v>3</v>
      </c>
      <c r="V12" s="176">
        <f t="shared" si="3"/>
        <v>9</v>
      </c>
      <c r="Y12" s="674" t="s">
        <v>83</v>
      </c>
      <c r="Z12" s="674"/>
      <c r="AA12" s="678" t="s">
        <v>306</v>
      </c>
      <c r="AB12" s="678" t="s">
        <v>205</v>
      </c>
      <c r="AC12" s="687" t="str">
        <f t="shared" si="4"/>
        <v>小山 明男</v>
      </c>
      <c r="AD12" s="710" t="str">
        <f t="shared" si="5"/>
        <v>会員</v>
      </c>
      <c r="AE12" s="833"/>
      <c r="AF12" s="833"/>
      <c r="AG12" s="833"/>
      <c r="AH12" s="833"/>
      <c r="AI12" s="833"/>
    </row>
    <row r="13" spans="1:35" ht="21" customHeight="1">
      <c r="A13" s="180">
        <f t="shared" si="10"/>
        <v>11</v>
      </c>
      <c r="B13" s="181" t="s">
        <v>44</v>
      </c>
      <c r="C13" s="914">
        <v>1</v>
      </c>
      <c r="D13" s="920" t="str">
        <f t="shared" si="0"/>
        <v>Yuzawa Toru</v>
      </c>
      <c r="E13" s="938" t="s">
        <v>162</v>
      </c>
      <c r="F13" s="938" t="s">
        <v>163</v>
      </c>
      <c r="G13" s="855" t="s">
        <v>693</v>
      </c>
      <c r="H13" s="921" t="str">
        <f>VLOOKUP(D13,'2023年間集計'!$B$4:$D$77,3,FALSE)</f>
        <v>湯澤 亨</v>
      </c>
      <c r="I13" s="854" t="s">
        <v>60</v>
      </c>
      <c r="J13" s="873">
        <v>12</v>
      </c>
      <c r="K13" s="184">
        <v>43</v>
      </c>
      <c r="L13" s="183">
        <v>43</v>
      </c>
      <c r="M13" s="176">
        <f t="shared" si="1"/>
        <v>86</v>
      </c>
      <c r="N13" s="176">
        <f t="shared" si="2"/>
        <v>74</v>
      </c>
      <c r="O13" s="176"/>
      <c r="P13" s="176" t="s">
        <v>746</v>
      </c>
      <c r="Q13" s="176">
        <v>14</v>
      </c>
      <c r="R13" s="176">
        <v>8</v>
      </c>
      <c r="S13" s="176"/>
      <c r="T13" s="186">
        <v>5</v>
      </c>
      <c r="U13" s="100">
        <f>VLOOKUP(H13,'2023年間集計'!$D$4:$BD$63,29,FALSE)</f>
        <v>22</v>
      </c>
      <c r="V13" s="176">
        <f t="shared" si="3"/>
        <v>27</v>
      </c>
      <c r="Y13" s="674" t="s">
        <v>99</v>
      </c>
      <c r="Z13" s="674"/>
      <c r="AA13" s="678" t="s">
        <v>308</v>
      </c>
      <c r="AB13" s="674"/>
      <c r="AC13" s="687" t="str">
        <f t="shared" si="4"/>
        <v>湯澤 亨</v>
      </c>
      <c r="AD13" s="710" t="str">
        <f t="shared" si="5"/>
        <v>会員</v>
      </c>
      <c r="AE13" s="833"/>
      <c r="AF13" s="833"/>
      <c r="AG13" s="833"/>
      <c r="AH13" s="833"/>
      <c r="AI13" s="833"/>
    </row>
    <row r="14" spans="1:35" ht="21" customHeight="1">
      <c r="A14" s="180">
        <f t="shared" si="10"/>
        <v>12</v>
      </c>
      <c r="B14" s="181" t="s">
        <v>44</v>
      </c>
      <c r="C14" s="914">
        <v>6</v>
      </c>
      <c r="D14" s="920" t="str">
        <f t="shared" si="0"/>
        <v>Maegawa Mike</v>
      </c>
      <c r="E14" s="855" t="s">
        <v>228</v>
      </c>
      <c r="F14" s="855" t="s">
        <v>23</v>
      </c>
      <c r="G14" s="859" t="s">
        <v>229</v>
      </c>
      <c r="H14" s="921" t="str">
        <f>VLOOKUP(D14,'2023年間集計'!$B$4:$D$77,3,FALSE)</f>
        <v>マイク 前川</v>
      </c>
      <c r="I14" s="864" t="s">
        <v>180</v>
      </c>
      <c r="J14" s="861">
        <v>36</v>
      </c>
      <c r="K14" s="176">
        <v>52</v>
      </c>
      <c r="L14" s="176">
        <v>58</v>
      </c>
      <c r="M14" s="176">
        <f t="shared" si="1"/>
        <v>110</v>
      </c>
      <c r="N14" s="176">
        <f t="shared" si="2"/>
        <v>74</v>
      </c>
      <c r="O14" s="176"/>
      <c r="P14" s="176"/>
      <c r="Q14" s="176"/>
      <c r="R14" s="176"/>
      <c r="S14" s="176"/>
      <c r="T14" s="186">
        <v>4</v>
      </c>
      <c r="U14" s="100">
        <f>VLOOKUP(H14,'2023年間集計'!$D$4:$BD$63,29,FALSE)</f>
        <v>1</v>
      </c>
      <c r="V14" s="176">
        <f t="shared" si="3"/>
        <v>5</v>
      </c>
      <c r="Y14" s="674" t="s">
        <v>84</v>
      </c>
      <c r="Z14" s="674"/>
      <c r="AA14" s="687" t="s">
        <v>576</v>
      </c>
      <c r="AB14" s="687" t="s">
        <v>237</v>
      </c>
      <c r="AC14" s="687" t="str">
        <f t="shared" si="4"/>
        <v>マイク 前川</v>
      </c>
      <c r="AD14" s="710" t="str">
        <f t="shared" si="5"/>
        <v>会員</v>
      </c>
      <c r="AE14" s="833"/>
      <c r="AF14" s="833"/>
      <c r="AG14" s="833"/>
      <c r="AH14" s="833"/>
      <c r="AI14" s="833"/>
    </row>
    <row r="15" spans="1:35" ht="21" customHeight="1">
      <c r="A15" s="180">
        <f t="shared" si="10"/>
        <v>13</v>
      </c>
      <c r="B15" s="181" t="s">
        <v>44</v>
      </c>
      <c r="C15" s="914">
        <v>4</v>
      </c>
      <c r="D15" s="920" t="str">
        <f t="shared" si="0"/>
        <v>Kamei Yoshio</v>
      </c>
      <c r="E15" s="920" t="s">
        <v>238</v>
      </c>
      <c r="F15" s="920" t="s">
        <v>239</v>
      </c>
      <c r="G15" s="920" t="s">
        <v>348</v>
      </c>
      <c r="H15" s="921" t="str">
        <f>VLOOKUP(D15,'2023年間集計'!$B$4:$D$77,3,FALSE)</f>
        <v>亀井 芳雄</v>
      </c>
      <c r="I15" s="873" t="s">
        <v>64</v>
      </c>
      <c r="J15" s="873">
        <v>9</v>
      </c>
      <c r="K15" s="184">
        <v>41</v>
      </c>
      <c r="L15" s="183">
        <v>43</v>
      </c>
      <c r="M15" s="176">
        <f t="shared" si="1"/>
        <v>84</v>
      </c>
      <c r="N15" s="176">
        <f t="shared" si="2"/>
        <v>75</v>
      </c>
      <c r="O15" s="176"/>
      <c r="P15" s="176"/>
      <c r="Q15" s="176">
        <v>6</v>
      </c>
      <c r="R15" s="176"/>
      <c r="S15" s="176"/>
      <c r="T15" s="186">
        <v>3</v>
      </c>
      <c r="U15" s="100">
        <f>VLOOKUP(H15,'2023年間集計'!$D$4:$BD$63,29,FALSE)</f>
        <v>40</v>
      </c>
      <c r="V15" s="176">
        <f t="shared" si="3"/>
        <v>43</v>
      </c>
      <c r="Y15" s="674" t="s">
        <v>242</v>
      </c>
      <c r="Z15" s="674"/>
      <c r="AB15" s="687"/>
      <c r="AC15" s="687" t="str">
        <f t="shared" si="4"/>
        <v>亀井 芳雄</v>
      </c>
      <c r="AD15" s="710" t="str">
        <f t="shared" si="5"/>
        <v>会員</v>
      </c>
      <c r="AE15" s="833"/>
      <c r="AF15" s="833"/>
      <c r="AG15" s="833"/>
      <c r="AH15" s="833"/>
      <c r="AI15" s="833"/>
    </row>
    <row r="16" spans="1:35" s="8" customFormat="1" ht="21" customHeight="1">
      <c r="A16" s="180">
        <f t="shared" si="10"/>
        <v>14</v>
      </c>
      <c r="B16" s="181" t="s">
        <v>44</v>
      </c>
      <c r="C16" s="914">
        <v>9</v>
      </c>
      <c r="D16" s="920" t="str">
        <f t="shared" si="0"/>
        <v>Sugawa Masako</v>
      </c>
      <c r="E16" s="900" t="s">
        <v>25</v>
      </c>
      <c r="F16" s="900" t="s">
        <v>26</v>
      </c>
      <c r="G16" s="855" t="s">
        <v>207</v>
      </c>
      <c r="H16" s="921" t="str">
        <f>VLOOKUP(D16,'2023年間集計'!$B$4:$D$77,3,FALSE)</f>
        <v>須川 雅子</v>
      </c>
      <c r="I16" s="864" t="s">
        <v>63</v>
      </c>
      <c r="J16" s="854">
        <v>36</v>
      </c>
      <c r="K16" s="184">
        <v>57</v>
      </c>
      <c r="L16" s="183">
        <v>54</v>
      </c>
      <c r="M16" s="176">
        <f t="shared" si="1"/>
        <v>111</v>
      </c>
      <c r="N16" s="176">
        <f t="shared" si="2"/>
        <v>75</v>
      </c>
      <c r="O16" s="176"/>
      <c r="P16" s="176"/>
      <c r="Q16" s="176"/>
      <c r="R16" s="176"/>
      <c r="S16" s="176"/>
      <c r="T16" s="186">
        <v>2</v>
      </c>
      <c r="U16" s="100">
        <f>VLOOKUP(H16,'2023年間集計'!$D$4:$BD$63,29,FALSE)</f>
        <v>3</v>
      </c>
      <c r="V16" s="176">
        <f t="shared" si="3"/>
        <v>5</v>
      </c>
      <c r="Y16" s="674" t="s">
        <v>243</v>
      </c>
      <c r="Z16" s="674"/>
      <c r="AA16" s="678" t="s">
        <v>302</v>
      </c>
      <c r="AB16" s="687"/>
      <c r="AC16" s="687" t="str">
        <f t="shared" si="4"/>
        <v>須川 雅子</v>
      </c>
      <c r="AD16" s="710" t="str">
        <f t="shared" si="5"/>
        <v>会員</v>
      </c>
      <c r="AE16" s="834"/>
      <c r="AF16" s="833"/>
      <c r="AG16" s="833"/>
      <c r="AH16" s="833"/>
      <c r="AI16" s="833"/>
    </row>
    <row r="17" spans="1:36" s="8" customFormat="1" ht="21" customHeight="1">
      <c r="A17" s="180">
        <f t="shared" si="10"/>
        <v>15</v>
      </c>
      <c r="B17" s="181" t="s">
        <v>44</v>
      </c>
      <c r="C17" s="914">
        <v>3</v>
      </c>
      <c r="D17" s="920" t="str">
        <f t="shared" si="0"/>
        <v>Fujishiro Yasuhiro</v>
      </c>
      <c r="E17" s="938" t="s">
        <v>223</v>
      </c>
      <c r="F17" s="938" t="s">
        <v>3</v>
      </c>
      <c r="G17" s="855" t="s">
        <v>126</v>
      </c>
      <c r="H17" s="921" t="str">
        <f>VLOOKUP(D17,'2023年間集計'!$B$4:$D$77,3,FALSE)</f>
        <v>藤城 靖大</v>
      </c>
      <c r="I17" s="854" t="s">
        <v>60</v>
      </c>
      <c r="J17" s="861">
        <v>14</v>
      </c>
      <c r="K17" s="184">
        <v>43</v>
      </c>
      <c r="L17" s="183">
        <v>48</v>
      </c>
      <c r="M17" s="176">
        <f t="shared" si="1"/>
        <v>91</v>
      </c>
      <c r="N17" s="176">
        <f t="shared" si="2"/>
        <v>77</v>
      </c>
      <c r="O17" s="176"/>
      <c r="P17" s="176"/>
      <c r="Q17" s="176"/>
      <c r="R17" s="176"/>
      <c r="S17" s="176"/>
      <c r="T17" s="186">
        <v>1</v>
      </c>
      <c r="U17" s="100">
        <f>VLOOKUP(H17,'2023年間集計'!$D$4:$BD$63,29,FALSE)</f>
        <v>12</v>
      </c>
      <c r="V17" s="176">
        <f t="shared" si="3"/>
        <v>13</v>
      </c>
      <c r="Y17" s="674" t="s">
        <v>104</v>
      </c>
      <c r="Z17" s="674"/>
      <c r="AA17" s="687" t="s">
        <v>576</v>
      </c>
      <c r="AB17" s="687" t="s">
        <v>237</v>
      </c>
      <c r="AC17" s="687" t="str">
        <f t="shared" si="4"/>
        <v>藤城 靖大</v>
      </c>
      <c r="AD17" s="710" t="str">
        <f t="shared" si="5"/>
        <v>会員</v>
      </c>
      <c r="AE17" s="835"/>
      <c r="AF17" s="833"/>
      <c r="AG17" s="833"/>
      <c r="AH17" s="833"/>
      <c r="AI17" s="833"/>
    </row>
    <row r="18" spans="1:36" s="8" customFormat="1" ht="21" customHeight="1">
      <c r="A18" s="180">
        <f t="shared" si="10"/>
        <v>16</v>
      </c>
      <c r="B18" s="181" t="s">
        <v>44</v>
      </c>
      <c r="C18" s="914">
        <v>2</v>
      </c>
      <c r="D18" s="920" t="str">
        <f t="shared" si="0"/>
        <v>Sugimoto Satoshi</v>
      </c>
      <c r="E18" s="872" t="s">
        <v>167</v>
      </c>
      <c r="F18" s="872" t="s">
        <v>168</v>
      </c>
      <c r="G18" s="872" t="s">
        <v>126</v>
      </c>
      <c r="H18" s="921" t="str">
        <f>VLOOKUP(D18,'2023年間集計'!$B$4:$D$77,3,FALSE)</f>
        <v>杉本 聡</v>
      </c>
      <c r="I18" s="873" t="s">
        <v>60</v>
      </c>
      <c r="J18" s="864">
        <v>22</v>
      </c>
      <c r="K18" s="184">
        <v>48</v>
      </c>
      <c r="L18" s="183">
        <v>51</v>
      </c>
      <c r="M18" s="176">
        <f t="shared" si="1"/>
        <v>99</v>
      </c>
      <c r="N18" s="176">
        <f t="shared" si="2"/>
        <v>77</v>
      </c>
      <c r="O18" s="176"/>
      <c r="P18" s="176"/>
      <c r="Q18" s="176"/>
      <c r="R18" s="176"/>
      <c r="S18" s="176"/>
      <c r="T18" s="186">
        <v>1</v>
      </c>
      <c r="U18" s="100">
        <f>VLOOKUP(H18,'2023年間集計'!$D$4:$BD$63,29,FALSE)</f>
        <v>1</v>
      </c>
      <c r="V18" s="176">
        <f t="shared" si="3"/>
        <v>2</v>
      </c>
      <c r="Y18" s="674" t="s">
        <v>270</v>
      </c>
      <c r="Z18" s="674"/>
      <c r="AA18" s="829"/>
      <c r="AB18" s="830"/>
      <c r="AC18" s="687" t="str">
        <f t="shared" si="4"/>
        <v>杉本 聡</v>
      </c>
      <c r="AD18" s="710" t="str">
        <f t="shared" si="5"/>
        <v>会員</v>
      </c>
      <c r="AE18" s="835"/>
      <c r="AF18" s="833"/>
      <c r="AG18" s="833"/>
      <c r="AH18" s="833"/>
      <c r="AI18" s="833"/>
    </row>
    <row r="19" spans="1:36" s="8" customFormat="1" ht="21" customHeight="1">
      <c r="A19" s="180">
        <f t="shared" si="10"/>
        <v>17</v>
      </c>
      <c r="B19" s="181" t="s">
        <v>44</v>
      </c>
      <c r="C19" s="914">
        <v>9</v>
      </c>
      <c r="D19" s="920" t="str">
        <f t="shared" si="0"/>
        <v>Kato Seiya</v>
      </c>
      <c r="E19" s="872" t="s">
        <v>49</v>
      </c>
      <c r="F19" s="872" t="s">
        <v>50</v>
      </c>
      <c r="G19" s="872" t="s">
        <v>333</v>
      </c>
      <c r="H19" s="921" t="str">
        <f>VLOOKUP(D19,'2023年間集計'!$B$4:$D$77,3,FALSE)</f>
        <v>加藤 清也</v>
      </c>
      <c r="I19" s="854" t="s">
        <v>60</v>
      </c>
      <c r="J19" s="873">
        <v>15</v>
      </c>
      <c r="K19" s="184">
        <v>51</v>
      </c>
      <c r="L19" s="183">
        <v>42</v>
      </c>
      <c r="M19" s="176">
        <f t="shared" si="1"/>
        <v>93</v>
      </c>
      <c r="N19" s="176">
        <f t="shared" si="2"/>
        <v>78</v>
      </c>
      <c r="O19" s="176"/>
      <c r="P19" s="176"/>
      <c r="Q19" s="176"/>
      <c r="R19" s="176"/>
      <c r="S19" s="176"/>
      <c r="T19" s="186">
        <v>1</v>
      </c>
      <c r="U19" s="100">
        <f>VLOOKUP(H19,'2023年間集計'!$D$4:$BD$63,29,FALSE)</f>
        <v>3</v>
      </c>
      <c r="V19" s="176">
        <f t="shared" si="3"/>
        <v>4</v>
      </c>
      <c r="Y19" s="674" t="s">
        <v>271</v>
      </c>
      <c r="Z19" s="674"/>
      <c r="AA19" s="674"/>
      <c r="AB19" s="674"/>
      <c r="AC19" s="687" t="str">
        <f t="shared" si="4"/>
        <v>加藤 清也</v>
      </c>
      <c r="AD19" s="710" t="str">
        <f t="shared" si="5"/>
        <v>会員</v>
      </c>
      <c r="AE19" s="835"/>
      <c r="AF19" s="833"/>
      <c r="AG19" s="833"/>
      <c r="AH19" s="833"/>
      <c r="AI19" s="833"/>
    </row>
    <row r="20" spans="1:36" s="8" customFormat="1" ht="21" customHeight="1">
      <c r="A20" s="180">
        <f t="shared" si="10"/>
        <v>18</v>
      </c>
      <c r="B20" s="181" t="s">
        <v>44</v>
      </c>
      <c r="C20" s="914">
        <v>8</v>
      </c>
      <c r="D20" s="920" t="str">
        <f t="shared" si="0"/>
        <v>Morioka Yasuhiro</v>
      </c>
      <c r="E20" s="920" t="s">
        <v>2</v>
      </c>
      <c r="F20" s="920" t="s">
        <v>3</v>
      </c>
      <c r="G20" s="855" t="s">
        <v>339</v>
      </c>
      <c r="H20" s="921" t="str">
        <f>VLOOKUP(D20,'2023年間集計'!$B$4:$D$77,3,FALSE)</f>
        <v>森岡 保弘</v>
      </c>
      <c r="I20" s="873" t="s">
        <v>64</v>
      </c>
      <c r="J20" s="854">
        <v>8</v>
      </c>
      <c r="K20" s="183">
        <v>43</v>
      </c>
      <c r="L20" s="183">
        <v>44</v>
      </c>
      <c r="M20" s="176">
        <f t="shared" si="1"/>
        <v>87</v>
      </c>
      <c r="N20" s="176">
        <f t="shared" si="2"/>
        <v>79</v>
      </c>
      <c r="O20" s="176"/>
      <c r="P20" s="176">
        <v>5</v>
      </c>
      <c r="Q20" s="176">
        <v>12</v>
      </c>
      <c r="R20" s="176" t="s">
        <v>760</v>
      </c>
      <c r="S20" s="176"/>
      <c r="T20" s="186">
        <v>1</v>
      </c>
      <c r="U20" s="100">
        <f>VLOOKUP(H20,'2023年間集計'!$D$4:$BD$63,29,FALSE)</f>
        <v>23</v>
      </c>
      <c r="V20" s="176">
        <f t="shared" si="3"/>
        <v>24</v>
      </c>
      <c r="Y20" s="674" t="s">
        <v>88</v>
      </c>
      <c r="Z20" s="674"/>
      <c r="AA20" s="679"/>
      <c r="AB20" s="674"/>
      <c r="AC20" s="687" t="str">
        <f t="shared" si="4"/>
        <v>森岡 保弘</v>
      </c>
      <c r="AD20" s="710" t="str">
        <f t="shared" si="5"/>
        <v>会員</v>
      </c>
      <c r="AE20" s="835"/>
      <c r="AF20" s="833"/>
      <c r="AG20" s="833"/>
      <c r="AH20" s="833"/>
      <c r="AI20" s="833"/>
    </row>
    <row r="21" spans="1:36" s="8" customFormat="1" ht="21" customHeight="1">
      <c r="A21" s="180">
        <f t="shared" si="10"/>
        <v>19</v>
      </c>
      <c r="B21" s="181" t="s">
        <v>44</v>
      </c>
      <c r="C21" s="914">
        <v>6</v>
      </c>
      <c r="D21" s="920" t="str">
        <f t="shared" si="0"/>
        <v>Ichisugi Morihiro</v>
      </c>
      <c r="E21" s="855" t="s">
        <v>559</v>
      </c>
      <c r="F21" s="855" t="s">
        <v>560</v>
      </c>
      <c r="G21" s="859" t="s">
        <v>730</v>
      </c>
      <c r="H21" s="921" t="str">
        <f>VLOOKUP(D21,'2023年間集計'!$B$4:$D$77,3,FALSE)</f>
        <v>一杉 守宏</v>
      </c>
      <c r="I21" s="854" t="s">
        <v>60</v>
      </c>
      <c r="J21" s="864">
        <v>10</v>
      </c>
      <c r="K21" s="183">
        <v>47</v>
      </c>
      <c r="L21" s="183">
        <v>42</v>
      </c>
      <c r="M21" s="176">
        <f t="shared" si="1"/>
        <v>89</v>
      </c>
      <c r="N21" s="176">
        <f t="shared" si="2"/>
        <v>79</v>
      </c>
      <c r="O21" s="176"/>
      <c r="P21" s="176">
        <v>5</v>
      </c>
      <c r="Q21" s="176">
        <v>3</v>
      </c>
      <c r="R21" s="176"/>
      <c r="S21" s="176"/>
      <c r="T21" s="186">
        <v>1</v>
      </c>
      <c r="U21" s="100">
        <f>VLOOKUP(H21,'2023年間集計'!$D$4:$BD$63,29,FALSE)</f>
        <v>1</v>
      </c>
      <c r="V21" s="176">
        <f t="shared" si="3"/>
        <v>2</v>
      </c>
      <c r="Y21" s="674" t="s">
        <v>219</v>
      </c>
      <c r="Z21" s="674"/>
      <c r="AA21" s="931"/>
      <c r="AB21" s="931"/>
      <c r="AC21" s="687" t="str">
        <f t="shared" si="4"/>
        <v>一杉 守宏</v>
      </c>
      <c r="AD21" s="710" t="str">
        <f t="shared" si="5"/>
        <v>会員</v>
      </c>
      <c r="AE21" s="835"/>
      <c r="AF21" s="833"/>
      <c r="AG21" s="833"/>
      <c r="AH21" s="833"/>
      <c r="AI21" s="833"/>
    </row>
    <row r="22" spans="1:36" s="8" customFormat="1" ht="21" customHeight="1">
      <c r="A22" s="180">
        <f t="shared" si="10"/>
        <v>20</v>
      </c>
      <c r="B22" s="181" t="s">
        <v>44</v>
      </c>
      <c r="C22" s="914">
        <v>9</v>
      </c>
      <c r="D22" s="920" t="str">
        <f t="shared" si="0"/>
        <v>Sato Junichi</v>
      </c>
      <c r="E22" s="920" t="s">
        <v>142</v>
      </c>
      <c r="F22" s="920" t="s">
        <v>345</v>
      </c>
      <c r="G22" s="900" t="s">
        <v>346</v>
      </c>
      <c r="H22" s="921" t="str">
        <f>VLOOKUP(D22,'2023年間集計'!$B$4:$D$77,3,FALSE)</f>
        <v>佐藤 潤一</v>
      </c>
      <c r="I22" s="854" t="s">
        <v>60</v>
      </c>
      <c r="J22" s="861">
        <v>21</v>
      </c>
      <c r="K22" s="183">
        <v>53</v>
      </c>
      <c r="L22" s="183">
        <v>47</v>
      </c>
      <c r="M22" s="176">
        <f t="shared" si="1"/>
        <v>100</v>
      </c>
      <c r="N22" s="176">
        <f t="shared" si="2"/>
        <v>79</v>
      </c>
      <c r="O22" s="176"/>
      <c r="P22" s="176"/>
      <c r="Q22" s="176"/>
      <c r="R22" s="176"/>
      <c r="S22" s="176"/>
      <c r="T22" s="186">
        <v>1</v>
      </c>
      <c r="U22" s="100">
        <f>VLOOKUP(H22,'2023年間集計'!$D$4:$BD$63,29,FALSE)</f>
        <v>2</v>
      </c>
      <c r="V22" s="176">
        <f t="shared" si="3"/>
        <v>3</v>
      </c>
      <c r="Y22" s="674" t="s">
        <v>272</v>
      </c>
      <c r="Z22" s="674"/>
      <c r="AA22" s="674" t="s">
        <v>309</v>
      </c>
      <c r="AB22" s="674" t="s">
        <v>208</v>
      </c>
      <c r="AC22" s="687" t="str">
        <f t="shared" si="4"/>
        <v>佐藤 潤一</v>
      </c>
      <c r="AD22" s="710" t="str">
        <f t="shared" si="5"/>
        <v>会員</v>
      </c>
      <c r="AE22" s="835"/>
      <c r="AF22" s="833"/>
      <c r="AG22" s="833"/>
      <c r="AH22" s="833"/>
      <c r="AI22" s="833"/>
    </row>
    <row r="23" spans="1:36" s="8" customFormat="1" ht="21" customHeight="1">
      <c r="A23" s="180">
        <f t="shared" si="10"/>
        <v>21</v>
      </c>
      <c r="B23" s="181" t="s">
        <v>44</v>
      </c>
      <c r="C23" s="914">
        <v>10</v>
      </c>
      <c r="D23" s="920" t="str">
        <f t="shared" si="0"/>
        <v>Nagai Candy</v>
      </c>
      <c r="E23" s="900" t="s">
        <v>4</v>
      </c>
      <c r="F23" s="900" t="s">
        <v>5</v>
      </c>
      <c r="G23" s="855" t="s">
        <v>339</v>
      </c>
      <c r="H23" s="921" t="str">
        <f>VLOOKUP(D23,'2023年間集計'!$B$4:$D$77,3,FALSE)</f>
        <v>Candy 長井</v>
      </c>
      <c r="I23" s="864" t="s">
        <v>63</v>
      </c>
      <c r="J23" s="854">
        <v>25</v>
      </c>
      <c r="K23" s="183">
        <v>51</v>
      </c>
      <c r="L23" s="183">
        <v>53</v>
      </c>
      <c r="M23" s="176">
        <f t="shared" si="1"/>
        <v>104</v>
      </c>
      <c r="N23" s="176">
        <f t="shared" si="2"/>
        <v>79</v>
      </c>
      <c r="O23" s="176"/>
      <c r="P23" s="176"/>
      <c r="Q23" s="176"/>
      <c r="R23" s="176" t="s">
        <v>758</v>
      </c>
      <c r="S23" s="176"/>
      <c r="T23" s="186">
        <v>1</v>
      </c>
      <c r="U23" s="100">
        <f>VLOOKUP(H23,'2023年間集計'!$D$4:$BD$63,29,FALSE)</f>
        <v>20</v>
      </c>
      <c r="V23" s="176">
        <f t="shared" si="3"/>
        <v>21</v>
      </c>
      <c r="Y23" s="674" t="s">
        <v>273</v>
      </c>
      <c r="Z23" s="674"/>
      <c r="AA23" s="715"/>
      <c r="AB23" s="715"/>
      <c r="AC23" s="687" t="str">
        <f t="shared" si="4"/>
        <v>Candy 長井</v>
      </c>
      <c r="AD23" s="710" t="str">
        <f t="shared" si="5"/>
        <v>会員</v>
      </c>
      <c r="AE23" s="833"/>
      <c r="AF23" s="833"/>
      <c r="AG23" s="833"/>
      <c r="AH23" s="833"/>
      <c r="AI23" s="833"/>
    </row>
    <row r="24" spans="1:36" s="8" customFormat="1" ht="21" customHeight="1">
      <c r="A24" s="180">
        <f t="shared" si="10"/>
        <v>22</v>
      </c>
      <c r="B24" s="181" t="s">
        <v>44</v>
      </c>
      <c r="C24" s="914">
        <v>3</v>
      </c>
      <c r="D24" s="920" t="str">
        <f t="shared" si="0"/>
        <v>Ishikawa Yoko</v>
      </c>
      <c r="E24" s="855" t="s">
        <v>171</v>
      </c>
      <c r="F24" s="855" t="s">
        <v>172</v>
      </c>
      <c r="G24" s="859" t="s">
        <v>558</v>
      </c>
      <c r="H24" s="921" t="str">
        <f>VLOOKUP(D24,'2023年間集計'!$B$4:$D$77,3,FALSE)</f>
        <v>石川 陽子</v>
      </c>
      <c r="I24" s="864" t="s">
        <v>63</v>
      </c>
      <c r="J24" s="854">
        <v>27</v>
      </c>
      <c r="K24" s="187">
        <v>54</v>
      </c>
      <c r="L24" s="183">
        <v>52</v>
      </c>
      <c r="M24" s="176">
        <f t="shared" si="1"/>
        <v>106</v>
      </c>
      <c r="N24" s="176">
        <f t="shared" si="2"/>
        <v>79</v>
      </c>
      <c r="O24" s="176"/>
      <c r="P24" s="176"/>
      <c r="Q24" s="176"/>
      <c r="R24" s="183"/>
      <c r="S24" s="176"/>
      <c r="T24" s="186">
        <v>1</v>
      </c>
      <c r="U24" s="100">
        <f>VLOOKUP(H24,'2023年間集計'!$D$4:$BD$63,29,FALSE)</f>
        <v>9</v>
      </c>
      <c r="V24" s="176">
        <f t="shared" si="3"/>
        <v>10</v>
      </c>
      <c r="Y24" s="674" t="s">
        <v>274</v>
      </c>
      <c r="Z24" s="674"/>
      <c r="AA24" s="674"/>
      <c r="AB24" s="674"/>
      <c r="AC24" s="687" t="str">
        <f t="shared" si="4"/>
        <v>石川 陽子</v>
      </c>
      <c r="AD24" s="710" t="str">
        <f t="shared" si="5"/>
        <v>会員</v>
      </c>
      <c r="AE24" s="835"/>
      <c r="AF24" s="833"/>
      <c r="AG24" s="833"/>
      <c r="AH24" s="833"/>
      <c r="AI24" s="833"/>
    </row>
    <row r="25" spans="1:36" s="8" customFormat="1" ht="21" customHeight="1">
      <c r="A25" s="180">
        <f t="shared" si="10"/>
        <v>23</v>
      </c>
      <c r="B25" s="181" t="s">
        <v>44</v>
      </c>
      <c r="C25" s="914">
        <v>4</v>
      </c>
      <c r="D25" s="920" t="str">
        <f t="shared" si="0"/>
        <v>Mizusawa Junko</v>
      </c>
      <c r="E25" s="900" t="s">
        <v>24</v>
      </c>
      <c r="F25" s="900" t="s">
        <v>37</v>
      </c>
      <c r="G25" s="877" t="s">
        <v>339</v>
      </c>
      <c r="H25" s="921" t="str">
        <f>VLOOKUP(D25,'2023年間集計'!$B$4:$D$77,3,FALSE)</f>
        <v>水澤 淳子</v>
      </c>
      <c r="I25" s="864" t="s">
        <v>63</v>
      </c>
      <c r="J25" s="861">
        <v>34</v>
      </c>
      <c r="K25" s="183">
        <v>59</v>
      </c>
      <c r="L25" s="183">
        <v>54</v>
      </c>
      <c r="M25" s="176">
        <f t="shared" si="1"/>
        <v>113</v>
      </c>
      <c r="N25" s="176">
        <f t="shared" si="2"/>
        <v>79</v>
      </c>
      <c r="O25" s="176"/>
      <c r="P25" s="176"/>
      <c r="Q25" s="176"/>
      <c r="R25" s="176"/>
      <c r="S25" s="176"/>
      <c r="T25" s="186">
        <v>1</v>
      </c>
      <c r="U25" s="100">
        <f>VLOOKUP(H25,'2023年間集計'!$D$4:$BD$63,29,FALSE)</f>
        <v>5</v>
      </c>
      <c r="V25" s="176">
        <f t="shared" si="3"/>
        <v>6</v>
      </c>
      <c r="Y25" s="674" t="s">
        <v>275</v>
      </c>
      <c r="Z25" s="674"/>
      <c r="AA25" s="674" t="s">
        <v>89</v>
      </c>
      <c r="AB25" s="674" t="s">
        <v>703</v>
      </c>
      <c r="AC25" s="687" t="str">
        <f t="shared" si="4"/>
        <v>水澤 淳子</v>
      </c>
      <c r="AD25" s="710" t="str">
        <f t="shared" si="5"/>
        <v>会員</v>
      </c>
      <c r="AE25" s="834"/>
      <c r="AF25" s="833"/>
      <c r="AG25" s="833"/>
      <c r="AH25" s="833"/>
      <c r="AI25" s="833"/>
    </row>
    <row r="26" spans="1:36" s="8" customFormat="1" ht="21" customHeight="1">
      <c r="A26" s="180">
        <f t="shared" si="10"/>
        <v>24</v>
      </c>
      <c r="B26" s="181" t="s">
        <v>44</v>
      </c>
      <c r="C26" s="914">
        <v>3</v>
      </c>
      <c r="D26" s="920" t="str">
        <f t="shared" si="0"/>
        <v>Nagashima Takashi</v>
      </c>
      <c r="E26" s="920" t="s">
        <v>33</v>
      </c>
      <c r="F26" s="920" t="s">
        <v>30</v>
      </c>
      <c r="G26" s="855" t="s">
        <v>339</v>
      </c>
      <c r="H26" s="921" t="str">
        <f>VLOOKUP(D26,'2023年間集計'!$B$4:$D$77,3,FALSE)</f>
        <v>長島 隆志</v>
      </c>
      <c r="I26" s="873" t="s">
        <v>64</v>
      </c>
      <c r="J26" s="854">
        <v>24</v>
      </c>
      <c r="K26" s="184">
        <v>55</v>
      </c>
      <c r="L26" s="183">
        <v>49</v>
      </c>
      <c r="M26" s="176">
        <f t="shared" si="1"/>
        <v>104</v>
      </c>
      <c r="N26" s="176">
        <f t="shared" si="2"/>
        <v>80</v>
      </c>
      <c r="O26" s="176"/>
      <c r="P26" s="176">
        <v>5</v>
      </c>
      <c r="Q26" s="176"/>
      <c r="R26" s="176"/>
      <c r="S26" s="176"/>
      <c r="T26" s="186">
        <v>1</v>
      </c>
      <c r="U26" s="100">
        <f>VLOOKUP(H26,'2023年間集計'!$D$4:$BD$63,29,FALSE)</f>
        <v>3</v>
      </c>
      <c r="V26" s="176">
        <f t="shared" si="3"/>
        <v>4</v>
      </c>
      <c r="Y26" s="674" t="s">
        <v>276</v>
      </c>
      <c r="Z26" s="674"/>
      <c r="AA26" s="679"/>
      <c r="AB26" s="679"/>
      <c r="AC26" s="687" t="str">
        <f t="shared" si="4"/>
        <v>長島 隆志</v>
      </c>
      <c r="AD26" s="710" t="str">
        <f t="shared" si="5"/>
        <v>会員</v>
      </c>
      <c r="AE26" s="835"/>
      <c r="AF26" s="833"/>
      <c r="AG26" s="833"/>
      <c r="AH26" s="833"/>
      <c r="AI26" s="833"/>
    </row>
    <row r="27" spans="1:36" s="8" customFormat="1" ht="21" customHeight="1">
      <c r="A27" s="180">
        <f t="shared" si="10"/>
        <v>25</v>
      </c>
      <c r="B27" s="181" t="s">
        <v>44</v>
      </c>
      <c r="C27" s="914">
        <v>8</v>
      </c>
      <c r="D27" s="920" t="str">
        <f t="shared" si="0"/>
        <v>Hori Masahiro</v>
      </c>
      <c r="E27" s="939" t="s">
        <v>154</v>
      </c>
      <c r="F27" s="939" t="s">
        <v>155</v>
      </c>
      <c r="G27" s="855" t="s">
        <v>365</v>
      </c>
      <c r="H27" s="921" t="str">
        <f>VLOOKUP(D27,'2023年間集計'!$B$4:$D$77,3,FALSE)</f>
        <v>堀 雅博</v>
      </c>
      <c r="I27" s="861" t="s">
        <v>180</v>
      </c>
      <c r="J27" s="854">
        <v>36</v>
      </c>
      <c r="K27" s="184">
        <v>58</v>
      </c>
      <c r="L27" s="183">
        <v>58</v>
      </c>
      <c r="M27" s="176">
        <f t="shared" si="1"/>
        <v>116</v>
      </c>
      <c r="N27" s="176">
        <f t="shared" si="2"/>
        <v>80</v>
      </c>
      <c r="O27" s="176"/>
      <c r="P27" s="176"/>
      <c r="Q27" s="176"/>
      <c r="R27" s="176"/>
      <c r="S27" s="176"/>
      <c r="T27" s="182">
        <v>1</v>
      </c>
      <c r="U27" s="100">
        <f>VLOOKUP(H27,'2023年間集計'!$D$4:$BD$63,29,FALSE)</f>
        <v>3</v>
      </c>
      <c r="V27" s="176">
        <f t="shared" si="3"/>
        <v>4</v>
      </c>
      <c r="Y27" s="674" t="s">
        <v>277</v>
      </c>
      <c r="Z27" s="674"/>
      <c r="AA27" s="674" t="s">
        <v>309</v>
      </c>
      <c r="AB27" s="674" t="s">
        <v>208</v>
      </c>
      <c r="AC27" s="687" t="str">
        <f t="shared" si="4"/>
        <v>堀 雅博</v>
      </c>
      <c r="AD27" s="710" t="str">
        <f t="shared" si="5"/>
        <v>会員</v>
      </c>
      <c r="AE27" s="833"/>
      <c r="AF27" s="833"/>
      <c r="AG27" s="833"/>
      <c r="AH27" s="833"/>
      <c r="AI27" s="833"/>
    </row>
    <row r="28" spans="1:36" s="8" customFormat="1" ht="21" customHeight="1">
      <c r="A28" s="180">
        <f t="shared" si="10"/>
        <v>26</v>
      </c>
      <c r="B28" s="181" t="s">
        <v>44</v>
      </c>
      <c r="C28" s="914">
        <v>7</v>
      </c>
      <c r="D28" s="920" t="str">
        <f t="shared" si="0"/>
        <v>Ichikawa Yoji</v>
      </c>
      <c r="E28" s="872" t="s">
        <v>0</v>
      </c>
      <c r="F28" s="872" t="s">
        <v>1</v>
      </c>
      <c r="G28" s="855" t="s">
        <v>339</v>
      </c>
      <c r="H28" s="921" t="str">
        <f>VLOOKUP(D28,'2023年間集計'!$B$4:$D$77,3,FALSE)</f>
        <v>市川 洋治</v>
      </c>
      <c r="I28" s="854" t="s">
        <v>60</v>
      </c>
      <c r="J28" s="923">
        <v>27</v>
      </c>
      <c r="K28" s="184">
        <v>58</v>
      </c>
      <c r="L28" s="183">
        <v>50</v>
      </c>
      <c r="M28" s="176">
        <f t="shared" si="1"/>
        <v>108</v>
      </c>
      <c r="N28" s="176">
        <f t="shared" si="2"/>
        <v>81</v>
      </c>
      <c r="O28" s="176"/>
      <c r="P28" s="176"/>
      <c r="Q28" s="176"/>
      <c r="R28" s="176"/>
      <c r="S28" s="176"/>
      <c r="T28" s="182">
        <v>1</v>
      </c>
      <c r="U28" s="100">
        <f>VLOOKUP(H28,'2023年間集計'!$D$4:$BD$63,29,FALSE)</f>
        <v>9</v>
      </c>
      <c r="V28" s="176">
        <f t="shared" si="3"/>
        <v>10</v>
      </c>
      <c r="Y28" s="674" t="s">
        <v>278</v>
      </c>
      <c r="Z28" s="674"/>
      <c r="AA28" s="674"/>
      <c r="AB28" s="674"/>
      <c r="AC28" s="687" t="str">
        <f t="shared" si="4"/>
        <v>市川 洋治</v>
      </c>
      <c r="AD28" s="710" t="str">
        <f t="shared" si="5"/>
        <v>会員</v>
      </c>
      <c r="AE28" s="833"/>
      <c r="AF28" s="833"/>
      <c r="AG28" s="833"/>
      <c r="AH28" s="833"/>
      <c r="AI28" s="833"/>
    </row>
    <row r="29" spans="1:36" s="8" customFormat="1" ht="21" customHeight="1">
      <c r="A29" s="180">
        <f t="shared" si="10"/>
        <v>27</v>
      </c>
      <c r="B29" s="181" t="s">
        <v>44</v>
      </c>
      <c r="C29" s="914">
        <v>5</v>
      </c>
      <c r="D29" s="920" t="str">
        <f t="shared" si="0"/>
        <v>Arita Yasushi</v>
      </c>
      <c r="E29" s="877" t="s">
        <v>214</v>
      </c>
      <c r="F29" s="877" t="s">
        <v>215</v>
      </c>
      <c r="G29" s="855" t="s">
        <v>359</v>
      </c>
      <c r="H29" s="921" t="str">
        <f>VLOOKUP(D29,'2023年間集計'!$B$4:$D$77,3,FALSE)</f>
        <v>有田 靖</v>
      </c>
      <c r="I29" s="864" t="s">
        <v>60</v>
      </c>
      <c r="J29" s="861">
        <v>28</v>
      </c>
      <c r="K29" s="184">
        <v>59</v>
      </c>
      <c r="L29" s="183">
        <v>50</v>
      </c>
      <c r="M29" s="176">
        <f t="shared" si="1"/>
        <v>109</v>
      </c>
      <c r="N29" s="176">
        <f t="shared" si="2"/>
        <v>81</v>
      </c>
      <c r="O29" s="176"/>
      <c r="P29" s="176"/>
      <c r="Q29" s="176"/>
      <c r="R29" s="176"/>
      <c r="S29" s="176"/>
      <c r="T29" s="182">
        <v>1</v>
      </c>
      <c r="U29" s="100">
        <f>VLOOKUP(H29,'2023年間集計'!$D$4:$BD$63,29,FALSE)</f>
        <v>3</v>
      </c>
      <c r="V29" s="176">
        <f t="shared" si="3"/>
        <v>4</v>
      </c>
      <c r="Y29" s="674" t="s">
        <v>279</v>
      </c>
      <c r="Z29" s="674"/>
      <c r="AA29" s="680"/>
      <c r="AB29" s="681"/>
      <c r="AC29" s="687" t="str">
        <f t="shared" si="4"/>
        <v>有田 靖</v>
      </c>
      <c r="AD29" s="710" t="str">
        <f t="shared" si="5"/>
        <v>会員</v>
      </c>
      <c r="AE29" s="833"/>
      <c r="AF29" s="833"/>
      <c r="AG29" s="833"/>
      <c r="AH29" s="831"/>
      <c r="AI29" s="833"/>
    </row>
    <row r="30" spans="1:36" s="8" customFormat="1" ht="21" customHeight="1">
      <c r="A30" s="180">
        <f t="shared" si="10"/>
        <v>28</v>
      </c>
      <c r="B30" s="181" t="s">
        <v>44</v>
      </c>
      <c r="C30" s="914">
        <v>6</v>
      </c>
      <c r="D30" s="920" t="str">
        <f t="shared" si="0"/>
        <v>Mori Shigetaka</v>
      </c>
      <c r="E30" s="900" t="s">
        <v>152</v>
      </c>
      <c r="F30" s="900" t="s">
        <v>153</v>
      </c>
      <c r="G30" s="855" t="s">
        <v>129</v>
      </c>
      <c r="H30" s="921" t="str">
        <f>VLOOKUP(D30,'2023年間集計'!$B$4:$D$77,3,FALSE)</f>
        <v>森 成高</v>
      </c>
      <c r="I30" s="864" t="s">
        <v>60</v>
      </c>
      <c r="J30" s="861">
        <v>24</v>
      </c>
      <c r="K30" s="184">
        <v>54</v>
      </c>
      <c r="L30" s="183">
        <v>53</v>
      </c>
      <c r="M30" s="176">
        <f t="shared" si="1"/>
        <v>107</v>
      </c>
      <c r="N30" s="176">
        <f t="shared" si="2"/>
        <v>83</v>
      </c>
      <c r="O30" s="176"/>
      <c r="P30" s="176"/>
      <c r="Q30" s="176"/>
      <c r="R30" s="185"/>
      <c r="S30" s="176"/>
      <c r="T30" s="182">
        <v>1</v>
      </c>
      <c r="U30" s="100">
        <f>VLOOKUP(H30,'2023年間集計'!$D$4:$BD$63,29,FALSE)</f>
        <v>28</v>
      </c>
      <c r="V30" s="176">
        <f t="shared" si="3"/>
        <v>29</v>
      </c>
      <c r="Y30" s="674" t="s">
        <v>280</v>
      </c>
      <c r="Z30" s="674"/>
      <c r="AA30" s="682"/>
      <c r="AB30" s="682"/>
      <c r="AC30" s="687" t="str">
        <f t="shared" si="4"/>
        <v>森 成高</v>
      </c>
      <c r="AD30" s="710" t="str">
        <f t="shared" si="5"/>
        <v>会員</v>
      </c>
      <c r="AE30" s="833"/>
      <c r="AF30" s="833"/>
      <c r="AG30" s="833"/>
      <c r="AH30" s="831"/>
      <c r="AI30" s="831"/>
    </row>
    <row r="31" spans="1:36" s="8" customFormat="1" ht="21" customHeight="1">
      <c r="A31" s="180">
        <f t="shared" si="10"/>
        <v>29</v>
      </c>
      <c r="B31" s="181" t="s">
        <v>44</v>
      </c>
      <c r="C31" s="914">
        <v>8</v>
      </c>
      <c r="D31" s="920" t="str">
        <f t="shared" si="0"/>
        <v>Kuwata Akira</v>
      </c>
      <c r="E31" s="855" t="s">
        <v>226</v>
      </c>
      <c r="F31" s="855" t="s">
        <v>227</v>
      </c>
      <c r="G31" s="855" t="s">
        <v>339</v>
      </c>
      <c r="H31" s="921" t="str">
        <f>VLOOKUP(D31,'2023年間集計'!$B$4:$D$77,3,FALSE)</f>
        <v>桑田 晃</v>
      </c>
      <c r="I31" s="864" t="s">
        <v>180</v>
      </c>
      <c r="J31" s="861">
        <v>20</v>
      </c>
      <c r="K31" s="188">
        <v>52</v>
      </c>
      <c r="L31" s="183">
        <v>53</v>
      </c>
      <c r="M31" s="176">
        <f t="shared" si="1"/>
        <v>105</v>
      </c>
      <c r="N31" s="176">
        <f t="shared" si="2"/>
        <v>85</v>
      </c>
      <c r="O31" s="176"/>
      <c r="P31" s="176"/>
      <c r="Q31" s="176"/>
      <c r="R31" s="185"/>
      <c r="S31" s="176"/>
      <c r="T31" s="182">
        <v>1</v>
      </c>
      <c r="U31" s="100">
        <f>VLOOKUP(H31,'2023年間集計'!$D$4:$BD$63,29,FALSE)</f>
        <v>25</v>
      </c>
      <c r="V31" s="176">
        <f t="shared" si="3"/>
        <v>26</v>
      </c>
      <c r="Y31" s="674" t="s">
        <v>106</v>
      </c>
      <c r="Z31" s="674"/>
      <c r="AA31" s="674" t="s">
        <v>667</v>
      </c>
      <c r="AB31" s="674" t="s">
        <v>222</v>
      </c>
      <c r="AC31" s="687" t="str">
        <f t="shared" si="4"/>
        <v>桑田 晃</v>
      </c>
      <c r="AD31" s="710"/>
      <c r="AE31" s="41"/>
      <c r="AF31" s="833"/>
      <c r="AG31" s="833"/>
      <c r="AH31" s="836"/>
      <c r="AI31" s="836"/>
      <c r="AJ31" s="10"/>
    </row>
    <row r="32" spans="1:36" ht="21" customHeight="1">
      <c r="A32" s="180">
        <f t="shared" si="10"/>
        <v>30</v>
      </c>
      <c r="B32" s="181" t="s">
        <v>44</v>
      </c>
      <c r="C32" s="914">
        <v>2</v>
      </c>
      <c r="D32" s="920" t="str">
        <f t="shared" si="0"/>
        <v>Miyazaki Tadashi</v>
      </c>
      <c r="E32" s="939" t="s">
        <v>140</v>
      </c>
      <c r="F32" s="939" t="s">
        <v>141</v>
      </c>
      <c r="G32" s="855" t="s">
        <v>334</v>
      </c>
      <c r="H32" s="921" t="str">
        <f>VLOOKUP(D32,'2023年間集計'!$B$4:$D$77,3,FALSE)</f>
        <v>宮崎 正</v>
      </c>
      <c r="I32" s="861" t="s">
        <v>64</v>
      </c>
      <c r="J32" s="861">
        <v>25</v>
      </c>
      <c r="K32" s="183">
        <v>52</v>
      </c>
      <c r="L32" s="183">
        <v>58</v>
      </c>
      <c r="M32" s="176">
        <f t="shared" si="1"/>
        <v>110</v>
      </c>
      <c r="N32" s="176">
        <f t="shared" si="2"/>
        <v>85</v>
      </c>
      <c r="O32" s="176"/>
      <c r="P32" s="176"/>
      <c r="Q32" s="176"/>
      <c r="R32" s="185"/>
      <c r="S32" s="176"/>
      <c r="T32" s="182">
        <v>1</v>
      </c>
      <c r="U32" s="100">
        <f>VLOOKUP(H32,'2023年間集計'!$D$4:$BD$63,29,FALSE)</f>
        <v>25</v>
      </c>
      <c r="V32" s="176">
        <f t="shared" si="3"/>
        <v>26</v>
      </c>
      <c r="W32" s="716">
        <f>J32+1</f>
        <v>26</v>
      </c>
      <c r="Y32" s="674" t="s">
        <v>281</v>
      </c>
      <c r="Z32" s="677"/>
      <c r="AA32" s="684"/>
      <c r="AB32" s="674"/>
      <c r="AC32" s="687" t="str">
        <f t="shared" si="4"/>
        <v>宮崎 正</v>
      </c>
      <c r="AD32" s="710"/>
      <c r="AE32" s="833"/>
      <c r="AF32" s="833"/>
      <c r="AG32" s="833"/>
      <c r="AH32" s="35"/>
      <c r="AI32" s="35"/>
    </row>
    <row r="33" spans="1:36" ht="21" customHeight="1">
      <c r="A33" s="180">
        <f t="shared" si="10"/>
        <v>31</v>
      </c>
      <c r="B33" s="181" t="s">
        <v>231</v>
      </c>
      <c r="C33" s="914">
        <v>2</v>
      </c>
      <c r="D33" s="920" t="str">
        <f t="shared" si="0"/>
        <v>Goto Atsuhiko</v>
      </c>
      <c r="E33" s="900" t="s">
        <v>177</v>
      </c>
      <c r="F33" s="900" t="s">
        <v>178</v>
      </c>
      <c r="G33" s="855" t="s">
        <v>127</v>
      </c>
      <c r="H33" s="921" t="str">
        <f>VLOOKUP(D33,'2023年間集計'!$B$4:$D$77,3,FALSE)</f>
        <v>後藤 敦彦</v>
      </c>
      <c r="I33" s="864" t="s">
        <v>60</v>
      </c>
      <c r="J33" s="854">
        <v>18</v>
      </c>
      <c r="K33" s="183">
        <v>54</v>
      </c>
      <c r="L33" s="183">
        <v>52</v>
      </c>
      <c r="M33" s="176">
        <f t="shared" si="1"/>
        <v>106</v>
      </c>
      <c r="N33" s="176">
        <f t="shared" si="2"/>
        <v>88</v>
      </c>
      <c r="O33" s="176"/>
      <c r="P33" s="176"/>
      <c r="Q33" s="176"/>
      <c r="R33" s="185"/>
      <c r="S33" s="189"/>
      <c r="T33" s="182">
        <v>1</v>
      </c>
      <c r="U33" s="100">
        <f>VLOOKUP(H33,'2023年間集計'!$D$4:$BD$63,29,FALSE)</f>
        <v>7</v>
      </c>
      <c r="V33" s="176">
        <f t="shared" si="3"/>
        <v>8</v>
      </c>
      <c r="W33" s="716">
        <f>J33+2</f>
        <v>20</v>
      </c>
      <c r="Y33" s="674" t="s">
        <v>282</v>
      </c>
      <c r="Z33" s="677"/>
      <c r="AA33" s="685"/>
      <c r="AB33" s="258"/>
      <c r="AC33" s="687" t="str">
        <f>H33</f>
        <v>後藤 敦彦</v>
      </c>
      <c r="AD33" s="711"/>
      <c r="AE33" s="833"/>
      <c r="AF33" s="833"/>
      <c r="AG33" s="833"/>
      <c r="AH33" s="35"/>
      <c r="AI33" s="35"/>
    </row>
    <row r="34" spans="1:36" ht="21" customHeight="1">
      <c r="A34" s="180">
        <f t="shared" si="10"/>
        <v>32</v>
      </c>
      <c r="B34" s="1083" t="s">
        <v>231</v>
      </c>
      <c r="C34" s="1084">
        <v>10</v>
      </c>
      <c r="D34" s="1085" t="str">
        <f t="shared" si="0"/>
        <v>Yamanami Masanori</v>
      </c>
      <c r="E34" s="1086" t="s">
        <v>224</v>
      </c>
      <c r="F34" s="1086" t="s">
        <v>225</v>
      </c>
      <c r="G34" s="1087" t="s">
        <v>339</v>
      </c>
      <c r="H34" s="1088" t="str">
        <f>VLOOKUP(D34,'[7]2023年間集計'!$B$4:$D$100,3,FALSE)</f>
        <v>山並 正憲</v>
      </c>
      <c r="I34" s="1089" t="s">
        <v>180</v>
      </c>
      <c r="J34" s="1090"/>
      <c r="K34" s="1091"/>
      <c r="L34" s="1092"/>
      <c r="M34" s="1093"/>
      <c r="N34" s="1093"/>
      <c r="O34" s="1093"/>
      <c r="P34" s="1093"/>
      <c r="Q34" s="1093"/>
      <c r="R34" s="1094"/>
      <c r="S34" s="1093"/>
      <c r="T34" s="1095"/>
      <c r="U34" s="1096">
        <f>VLOOKUP(H34,'[7]2023年間集計'!$D$4:$BD$79,29,FALSE)</f>
        <v>2</v>
      </c>
      <c r="V34" s="1093">
        <f t="shared" si="3"/>
        <v>2</v>
      </c>
      <c r="Y34" s="674" t="s">
        <v>283</v>
      </c>
      <c r="Z34" s="677"/>
      <c r="AA34" s="258"/>
      <c r="AB34" s="258"/>
      <c r="AC34" s="687" t="str">
        <f t="shared" si="4"/>
        <v>山並 正憲</v>
      </c>
      <c r="AD34" s="711"/>
      <c r="AE34" s="833"/>
      <c r="AF34" s="833"/>
      <c r="AG34" s="833"/>
      <c r="AH34" s="35"/>
      <c r="AI34" s="35"/>
    </row>
    <row r="35" spans="1:36" ht="21" customHeight="1">
      <c r="A35" s="180">
        <f t="shared" si="10"/>
        <v>33</v>
      </c>
      <c r="B35" s="181" t="s">
        <v>231</v>
      </c>
      <c r="C35" s="914">
        <v>7</v>
      </c>
      <c r="D35" s="920" t="str">
        <f t="shared" ref="D35" si="11">E35&amp;" "&amp;F35</f>
        <v>Minamimoto Yuki</v>
      </c>
      <c r="E35" s="877" t="s">
        <v>340</v>
      </c>
      <c r="F35" s="877" t="s">
        <v>341</v>
      </c>
      <c r="G35" s="877" t="s">
        <v>342</v>
      </c>
      <c r="H35" s="921" t="str">
        <f>VLOOKUP(D35,'2023年間集計'!$B$4:$D$77,3,FALSE)</f>
        <v>南本 祐樹</v>
      </c>
      <c r="I35" s="864" t="s">
        <v>60</v>
      </c>
      <c r="J35" s="861" t="s">
        <v>179</v>
      </c>
      <c r="K35" s="184">
        <v>64</v>
      </c>
      <c r="L35" s="183">
        <v>57</v>
      </c>
      <c r="M35" s="176">
        <f t="shared" ref="M35" si="12">K35+L35</f>
        <v>121</v>
      </c>
      <c r="N35" s="176" t="s">
        <v>234</v>
      </c>
      <c r="O35" s="176"/>
      <c r="P35" s="176"/>
      <c r="Q35" s="176"/>
      <c r="R35" s="176">
        <v>17</v>
      </c>
      <c r="S35" s="176"/>
      <c r="T35" s="182">
        <v>1</v>
      </c>
      <c r="U35" s="100">
        <f>VLOOKUP(H35,'2023年間集計'!$D$4:$BD$63,29,FALSE)</f>
        <v>1</v>
      </c>
      <c r="V35" s="176">
        <f t="shared" ref="V35" si="13">T35+U35</f>
        <v>2</v>
      </c>
      <c r="Y35" s="674" t="s">
        <v>283</v>
      </c>
      <c r="Z35" s="677"/>
      <c r="AA35" s="258"/>
      <c r="AB35" s="258"/>
      <c r="AC35" s="687" t="str">
        <f t="shared" ref="AC35" si="14">H35</f>
        <v>南本 祐樹</v>
      </c>
      <c r="AD35" s="711"/>
      <c r="AE35" s="833"/>
      <c r="AF35" s="833"/>
      <c r="AG35" s="833"/>
      <c r="AH35" s="35"/>
      <c r="AI35" s="35"/>
    </row>
    <row r="36" spans="1:36" ht="21" customHeight="1">
      <c r="A36" s="12"/>
      <c r="B36" s="12"/>
      <c r="E36" s="16"/>
      <c r="F36" s="16"/>
      <c r="G36" s="5"/>
      <c r="H36" s="5"/>
      <c r="I36" s="172"/>
      <c r="J36" s="3"/>
      <c r="K36" s="23"/>
      <c r="L36" s="3"/>
      <c r="M36" s="8"/>
      <c r="N36" s="176"/>
      <c r="R36" s="9"/>
      <c r="Y36" s="674"/>
      <c r="Z36" s="677"/>
      <c r="AA36" s="674"/>
      <c r="AB36" s="674"/>
      <c r="AC36" s="687"/>
      <c r="AD36" s="57"/>
      <c r="AE36" s="35"/>
      <c r="AF36" s="35"/>
      <c r="AG36" s="35"/>
      <c r="AH36" s="35"/>
      <c r="AI36" s="35"/>
      <c r="AJ36" s="8"/>
    </row>
    <row r="37" spans="1:36" s="8" customFormat="1" ht="21" customHeight="1">
      <c r="A37" s="10"/>
      <c r="B37" s="181" t="s">
        <v>230</v>
      </c>
      <c r="C37" s="914">
        <v>1</v>
      </c>
      <c r="D37" s="920" t="str">
        <f>E37&amp;" "&amp;F37</f>
        <v>Sato Yasuro</v>
      </c>
      <c r="E37" s="939" t="s">
        <v>142</v>
      </c>
      <c r="F37" s="939" t="s">
        <v>143</v>
      </c>
      <c r="G37" s="855" t="s">
        <v>353</v>
      </c>
      <c r="H37" s="921" t="str">
        <f>VLOOKUP(D37,'2023年間集計'!$B$4:$D$77,3,FALSE)</f>
        <v>佐藤 安郎</v>
      </c>
      <c r="I37" s="861" t="s">
        <v>60</v>
      </c>
      <c r="J37" s="861" t="s">
        <v>159</v>
      </c>
      <c r="K37" s="183">
        <v>43</v>
      </c>
      <c r="L37" s="183">
        <v>46</v>
      </c>
      <c r="M37" s="191">
        <f t="shared" ref="M37:M40" si="15">K37+L37</f>
        <v>89</v>
      </c>
      <c r="N37" s="120"/>
      <c r="O37" s="122"/>
      <c r="P37" s="120"/>
      <c r="Q37" s="101"/>
      <c r="R37" s="103"/>
      <c r="S37" s="942" t="s">
        <v>750</v>
      </c>
      <c r="Y37" s="674"/>
      <c r="Z37" s="677"/>
      <c r="AA37" s="258"/>
      <c r="AB37" s="258"/>
      <c r="AC37" s="687"/>
      <c r="AD37" s="57"/>
      <c r="AE37" s="35"/>
      <c r="AF37" s="35"/>
      <c r="AG37" s="35"/>
      <c r="AH37" s="35"/>
      <c r="AI37" s="35"/>
    </row>
    <row r="38" spans="1:36" s="8" customFormat="1" ht="21" customHeight="1">
      <c r="A38" s="10"/>
      <c r="B38" s="181" t="s">
        <v>230</v>
      </c>
      <c r="C38" s="914">
        <v>1</v>
      </c>
      <c r="D38" s="920" t="str">
        <f>E38&amp;" "&amp;F38</f>
        <v>Kawabata Toshio</v>
      </c>
      <c r="E38" s="939" t="s">
        <v>731</v>
      </c>
      <c r="F38" s="939" t="s">
        <v>732</v>
      </c>
      <c r="G38" s="855" t="s">
        <v>733</v>
      </c>
      <c r="H38" s="921" t="str">
        <f>VLOOKUP(D38,'2023年間集計'!$B$4:$D$77,3,FALSE)</f>
        <v>川畑 寿夫</v>
      </c>
      <c r="I38" s="864" t="s">
        <v>60</v>
      </c>
      <c r="J38" s="861" t="s">
        <v>159</v>
      </c>
      <c r="K38" s="183">
        <v>47</v>
      </c>
      <c r="L38" s="183">
        <v>51</v>
      </c>
      <c r="M38" s="191">
        <f t="shared" si="15"/>
        <v>98</v>
      </c>
      <c r="N38" s="120"/>
      <c r="O38" s="122"/>
      <c r="P38" s="120"/>
      <c r="Q38" s="101"/>
      <c r="R38" s="101"/>
      <c r="S38" s="103"/>
      <c r="T38" s="182">
        <v>1</v>
      </c>
      <c r="U38" s="100">
        <f>VLOOKUP(H38,'2023年間集計'!$D$4:$BD$63,29,FALSE)</f>
        <v>0</v>
      </c>
      <c r="V38" s="176">
        <f t="shared" ref="V38" si="16">T38+U38</f>
        <v>1</v>
      </c>
      <c r="Y38" s="674"/>
      <c r="Z38" s="677"/>
      <c r="AA38" s="258"/>
      <c r="AB38" s="258"/>
      <c r="AC38" s="687"/>
      <c r="AD38" s="57"/>
      <c r="AE38" s="35"/>
      <c r="AF38" s="35"/>
      <c r="AG38" s="35"/>
      <c r="AH38" s="35"/>
      <c r="AI38" s="35"/>
    </row>
    <row r="39" spans="1:36" s="8" customFormat="1" ht="21" customHeight="1">
      <c r="A39" s="10"/>
      <c r="B39" s="181" t="s">
        <v>230</v>
      </c>
      <c r="C39" s="914">
        <v>2</v>
      </c>
      <c r="D39" s="920" t="str">
        <f>E39&amp;" "&amp;F39</f>
        <v>Umemoto Ryosuke</v>
      </c>
      <c r="E39" s="855" t="s">
        <v>556</v>
      </c>
      <c r="F39" s="855" t="s">
        <v>557</v>
      </c>
      <c r="G39" s="877" t="s">
        <v>339</v>
      </c>
      <c r="H39" s="921" t="str">
        <f>VLOOKUP(D39,'2023年間集計'!$B$4:$D$77,3,FALSE)</f>
        <v>梅本 良輔</v>
      </c>
      <c r="I39" s="854" t="s">
        <v>60</v>
      </c>
      <c r="J39" s="861" t="s">
        <v>159</v>
      </c>
      <c r="K39" s="183">
        <v>49</v>
      </c>
      <c r="L39" s="183">
        <v>54</v>
      </c>
      <c r="M39" s="191">
        <f t="shared" si="15"/>
        <v>103</v>
      </c>
      <c r="N39" s="120"/>
      <c r="O39" s="123"/>
      <c r="P39" s="120"/>
      <c r="Q39" s="103"/>
      <c r="R39" s="101"/>
      <c r="S39" s="115"/>
      <c r="T39" s="182">
        <v>1</v>
      </c>
      <c r="U39" s="100">
        <f>VLOOKUP(H39,'2023年間集計'!$D$4:$BD$63,29,FALSE)</f>
        <v>1</v>
      </c>
      <c r="V39" s="176">
        <f t="shared" ref="V39" si="17">T39+U39</f>
        <v>2</v>
      </c>
      <c r="Y39" s="674" t="s">
        <v>754</v>
      </c>
      <c r="Z39" s="677"/>
      <c r="AA39" s="687" t="s">
        <v>688</v>
      </c>
      <c r="AB39" s="258"/>
      <c r="AC39" s="687" t="s">
        <v>752</v>
      </c>
      <c r="AD39" s="57"/>
      <c r="AE39" s="943"/>
      <c r="AF39" s="35"/>
      <c r="AG39" s="35"/>
      <c r="AH39" s="35"/>
      <c r="AI39" s="35"/>
    </row>
    <row r="40" spans="1:36" s="8" customFormat="1" ht="21" customHeight="1">
      <c r="A40" s="10"/>
      <c r="B40" s="181" t="s">
        <v>230</v>
      </c>
      <c r="C40" s="810">
        <v>9</v>
      </c>
      <c r="D40" s="920" t="str">
        <f>E40&amp;" "&amp;F40</f>
        <v>Maehata Harutoshi</v>
      </c>
      <c r="E40" s="940" t="s">
        <v>144</v>
      </c>
      <c r="F40" s="940" t="s">
        <v>124</v>
      </c>
      <c r="G40" s="855" t="s">
        <v>339</v>
      </c>
      <c r="H40" s="921" t="str">
        <f>VLOOKUP(D40,'2023年間集計'!$B$4:$D$77,3,FALSE)</f>
        <v>前畑 治敏</v>
      </c>
      <c r="I40" s="854" t="s">
        <v>60</v>
      </c>
      <c r="J40" s="765" t="s">
        <v>159</v>
      </c>
      <c r="K40" s="183">
        <v>51</v>
      </c>
      <c r="L40" s="183">
        <v>56</v>
      </c>
      <c r="M40" s="191">
        <f t="shared" si="15"/>
        <v>107</v>
      </c>
      <c r="N40" s="120"/>
      <c r="O40" s="121"/>
      <c r="P40" s="120"/>
      <c r="Q40" s="101"/>
      <c r="R40" s="101"/>
      <c r="S40" s="101"/>
      <c r="Y40" s="674" t="s">
        <v>755</v>
      </c>
      <c r="Z40" s="677"/>
      <c r="AA40" s="258" t="s">
        <v>757</v>
      </c>
      <c r="AB40" s="258"/>
      <c r="AC40" s="687" t="s">
        <v>753</v>
      </c>
      <c r="AD40" s="57"/>
      <c r="AE40" s="943"/>
      <c r="AF40" s="35"/>
      <c r="AG40" s="35"/>
      <c r="AH40" s="35"/>
      <c r="AI40" s="35"/>
    </row>
    <row r="41" spans="1:36" s="8" customFormat="1" ht="21" customHeight="1">
      <c r="A41" s="10"/>
      <c r="B41" s="12"/>
      <c r="C41" s="17"/>
      <c r="D41" s="17"/>
      <c r="F41" s="15"/>
      <c r="G41" s="5"/>
      <c r="H41" s="5"/>
      <c r="I41" s="172"/>
      <c r="J41" s="3"/>
      <c r="K41" s="3"/>
      <c r="L41" s="3"/>
      <c r="Q41" s="10"/>
      <c r="Y41" s="674"/>
      <c r="Z41" s="677"/>
      <c r="AA41" s="258"/>
      <c r="AB41" s="258"/>
      <c r="AC41" s="687"/>
      <c r="AD41" s="57"/>
      <c r="AE41" s="35"/>
      <c r="AF41" s="35"/>
      <c r="AG41" s="35"/>
      <c r="AH41" s="35"/>
      <c r="AI41" s="35"/>
    </row>
    <row r="42" spans="1:36" s="8" customFormat="1" ht="21" customHeight="1">
      <c r="A42" s="10"/>
      <c r="B42" s="10"/>
      <c r="C42" s="17"/>
      <c r="D42" s="17"/>
      <c r="E42" s="15"/>
      <c r="G42" s="10"/>
      <c r="H42" s="10"/>
      <c r="K42" s="3"/>
      <c r="L42" s="3"/>
      <c r="Q42" s="10"/>
      <c r="Y42" s="674"/>
      <c r="Z42" s="677"/>
      <c r="AA42" s="674"/>
      <c r="AB42" s="674"/>
      <c r="AC42" s="687"/>
      <c r="AD42" s="57"/>
      <c r="AE42" s="35"/>
      <c r="AF42" s="35"/>
      <c r="AG42" s="35"/>
      <c r="AH42" s="35"/>
      <c r="AI42" s="35"/>
    </row>
    <row r="43" spans="1:36" s="8" customFormat="1" ht="21" customHeight="1">
      <c r="A43" s="10"/>
      <c r="B43" s="12"/>
      <c r="C43" s="17"/>
      <c r="D43" s="17"/>
      <c r="F43" s="15"/>
      <c r="G43" s="4"/>
      <c r="H43" s="4"/>
      <c r="I43" s="171"/>
      <c r="J43" s="3"/>
      <c r="K43" s="7"/>
      <c r="L43" s="3"/>
      <c r="Q43" s="10"/>
      <c r="Y43" s="674"/>
      <c r="Z43" s="677"/>
      <c r="AA43" s="258"/>
      <c r="AB43" s="258"/>
      <c r="AC43" s="687"/>
      <c r="AD43" s="57"/>
      <c r="AE43" s="35"/>
      <c r="AF43" s="35"/>
      <c r="AG43" s="35"/>
      <c r="AH43" s="35"/>
      <c r="AI43" s="35"/>
    </row>
    <row r="44" spans="1:36" s="8" customFormat="1" ht="21" customHeight="1">
      <c r="A44" s="10"/>
      <c r="B44" s="10"/>
      <c r="C44" s="17"/>
      <c r="D44" s="17"/>
      <c r="G44" s="10"/>
      <c r="H44" s="10"/>
      <c r="K44" s="3"/>
      <c r="L44" s="3"/>
      <c r="Q44" s="10"/>
      <c r="Y44" s="674"/>
      <c r="Z44" s="677"/>
      <c r="AA44" s="258"/>
      <c r="AB44" s="258"/>
      <c r="AC44" s="687"/>
      <c r="AD44" s="711"/>
      <c r="AE44" s="35"/>
      <c r="AF44" s="35"/>
      <c r="AG44" s="35"/>
      <c r="AH44" s="35"/>
      <c r="AI44" s="35"/>
    </row>
    <row r="45" spans="1:36" s="8" customFormat="1" ht="21" customHeight="1">
      <c r="A45" s="10"/>
      <c r="B45" s="10"/>
      <c r="C45" s="17"/>
      <c r="D45" s="17"/>
      <c r="G45" s="19"/>
      <c r="H45" s="19"/>
      <c r="I45" s="3"/>
      <c r="J45" s="3"/>
      <c r="K45" s="3"/>
      <c r="L45" s="3"/>
      <c r="Q45" s="10"/>
      <c r="Y45" s="674"/>
      <c r="Z45" s="677"/>
      <c r="AA45" s="258"/>
      <c r="AB45" s="258"/>
      <c r="AC45" s="687"/>
      <c r="AD45" s="711"/>
      <c r="AE45" s="35"/>
      <c r="AF45" s="35"/>
      <c r="AG45" s="35"/>
      <c r="AH45" s="35"/>
      <c r="AI45" s="35"/>
    </row>
    <row r="46" spans="1:36" s="8" customFormat="1" ht="21" customHeight="1">
      <c r="A46" s="10"/>
      <c r="B46" s="10"/>
      <c r="C46" s="17"/>
      <c r="D46" s="17"/>
      <c r="G46" s="10"/>
      <c r="H46" s="10"/>
      <c r="K46" s="3"/>
      <c r="L46" s="3"/>
      <c r="Q46" s="10"/>
      <c r="Y46" s="674"/>
      <c r="Z46" s="677"/>
      <c r="AA46" s="258"/>
      <c r="AB46" s="258"/>
      <c r="AC46" s="687"/>
      <c r="AD46" s="711"/>
      <c r="AE46" s="35"/>
      <c r="AF46" s="35"/>
      <c r="AG46" s="35"/>
      <c r="AH46" s="35"/>
      <c r="AI46" s="35"/>
    </row>
    <row r="47" spans="1:36" s="8" customFormat="1" ht="21" customHeight="1">
      <c r="A47" s="10"/>
      <c r="B47" s="10"/>
      <c r="C47" s="17"/>
      <c r="D47" s="17"/>
      <c r="G47" s="10"/>
      <c r="H47" s="10"/>
      <c r="K47" s="3"/>
      <c r="L47" s="3"/>
      <c r="Q47" s="10"/>
      <c r="Y47" s="674" t="s">
        <v>107</v>
      </c>
      <c r="Z47" s="677">
        <v>20</v>
      </c>
      <c r="AA47" s="674"/>
      <c r="AB47" s="674"/>
      <c r="AC47" s="687" t="s">
        <v>216</v>
      </c>
      <c r="AD47" s="711"/>
      <c r="AE47" s="35"/>
      <c r="AF47" s="35"/>
      <c r="AG47" s="35"/>
      <c r="AH47" s="35"/>
      <c r="AI47" s="35"/>
    </row>
    <row r="48" spans="1:36" s="8" customFormat="1" ht="21" customHeight="1">
      <c r="A48" s="10"/>
      <c r="B48" s="10"/>
      <c r="C48" s="17"/>
      <c r="D48" s="17"/>
      <c r="E48" s="10"/>
      <c r="F48" s="10"/>
      <c r="G48" s="10"/>
      <c r="H48" s="10"/>
      <c r="L48" s="20"/>
      <c r="M48" s="10"/>
      <c r="N48" s="10"/>
      <c r="Q48" s="10"/>
      <c r="R48" s="9"/>
      <c r="Y48" s="674" t="s">
        <v>100</v>
      </c>
      <c r="Z48" s="677">
        <v>20</v>
      </c>
      <c r="AA48" s="258"/>
      <c r="AB48" s="258"/>
      <c r="AC48" s="688" t="s">
        <v>233</v>
      </c>
      <c r="AD48" s="712"/>
      <c r="AE48" s="832">
        <v>40</v>
      </c>
      <c r="AF48" s="832">
        <v>40</v>
      </c>
      <c r="AG48" s="832">
        <v>80</v>
      </c>
      <c r="AH48" s="35"/>
      <c r="AI48" s="35"/>
    </row>
    <row r="49" spans="1:35" s="8" customFormat="1" ht="20">
      <c r="A49" s="10"/>
      <c r="B49" s="10"/>
      <c r="C49" s="17"/>
      <c r="D49" s="17"/>
      <c r="E49" s="10"/>
      <c r="F49" s="10"/>
      <c r="G49" s="10"/>
      <c r="H49" s="10"/>
      <c r="L49" s="20"/>
      <c r="M49" s="10"/>
      <c r="N49" s="10"/>
      <c r="Q49" s="10"/>
      <c r="R49" s="9"/>
      <c r="Y49" s="674" t="s">
        <v>245</v>
      </c>
      <c r="Z49" s="674"/>
      <c r="AA49" s="674" t="s">
        <v>125</v>
      </c>
      <c r="AB49" s="674" t="s">
        <v>211</v>
      </c>
      <c r="AC49" s="708" t="s">
        <v>671</v>
      </c>
      <c r="AD49" s="713"/>
      <c r="AE49" s="832">
        <v>43</v>
      </c>
      <c r="AF49" s="832">
        <v>46</v>
      </c>
      <c r="AG49" s="832">
        <v>89</v>
      </c>
      <c r="AH49" s="35"/>
      <c r="AI49" s="35"/>
    </row>
    <row r="50" spans="1:35" s="8" customFormat="1">
      <c r="A50" s="10"/>
      <c r="B50" s="10"/>
      <c r="C50" s="17"/>
      <c r="D50" s="17"/>
      <c r="E50" s="10"/>
      <c r="F50" s="10"/>
      <c r="G50" s="10"/>
      <c r="H50" s="10"/>
      <c r="L50" s="20"/>
      <c r="M50" s="10"/>
      <c r="N50" s="10"/>
      <c r="Q50" s="10"/>
      <c r="R50" s="9"/>
      <c r="Y50" s="10"/>
      <c r="Z50" s="10"/>
      <c r="AA50" s="10"/>
      <c r="AB50" s="10"/>
      <c r="AC50" s="10"/>
      <c r="AD50" s="10"/>
      <c r="AE50" s="10"/>
      <c r="AF50" s="10"/>
      <c r="AG50" s="10"/>
      <c r="AH50" s="10"/>
      <c r="AI50" s="10"/>
    </row>
    <row r="51" spans="1:35" s="8" customFormat="1" ht="19">
      <c r="A51" s="10"/>
      <c r="B51" s="10"/>
      <c r="C51" s="17"/>
      <c r="D51" s="17"/>
      <c r="E51" s="10"/>
      <c r="F51" s="10"/>
      <c r="G51" s="10"/>
      <c r="H51" s="10"/>
      <c r="L51" s="20"/>
      <c r="M51" s="10"/>
      <c r="N51" s="10"/>
      <c r="Q51" s="10"/>
      <c r="R51" s="9"/>
      <c r="Y51" s="678" t="s">
        <v>720</v>
      </c>
      <c r="Z51" s="676">
        <v>5</v>
      </c>
      <c r="AA51" s="678"/>
      <c r="AB51" s="678" t="s">
        <v>311</v>
      </c>
      <c r="AC51" s="921"/>
      <c r="AD51" s="711"/>
      <c r="AE51" s="10"/>
      <c r="AF51" s="10"/>
      <c r="AG51" s="10"/>
      <c r="AH51" s="10"/>
      <c r="AI51" s="10"/>
    </row>
    <row r="52" spans="1:35" s="8" customFormat="1" ht="19">
      <c r="A52" s="10"/>
      <c r="B52" s="10"/>
      <c r="C52" s="17"/>
      <c r="D52" s="17"/>
      <c r="E52" s="10"/>
      <c r="F52" s="10"/>
      <c r="G52" s="10"/>
      <c r="H52" s="10"/>
      <c r="L52" s="20"/>
      <c r="M52" s="10"/>
      <c r="N52" s="10"/>
      <c r="Q52" s="10"/>
      <c r="R52" s="9"/>
      <c r="Y52" s="678" t="s">
        <v>726</v>
      </c>
      <c r="Z52" s="686"/>
      <c r="AA52" s="678" t="s">
        <v>722</v>
      </c>
      <c r="AB52" s="678" t="s">
        <v>311</v>
      </c>
      <c r="AC52" s="689" t="s">
        <v>751</v>
      </c>
      <c r="AD52" s="714"/>
      <c r="AE52" s="10"/>
      <c r="AF52" s="10"/>
      <c r="AG52" s="10"/>
      <c r="AH52" s="10"/>
      <c r="AI52" s="10"/>
    </row>
    <row r="53" spans="1:35" s="8" customFormat="1">
      <c r="A53" s="10"/>
      <c r="B53" s="10"/>
      <c r="C53" s="17"/>
      <c r="D53" s="17"/>
      <c r="E53" s="10"/>
      <c r="F53" s="10"/>
      <c r="G53" s="10"/>
      <c r="H53" s="10"/>
      <c r="L53" s="20"/>
      <c r="M53" s="10"/>
      <c r="N53" s="10"/>
      <c r="Q53" s="10"/>
      <c r="R53" s="9"/>
      <c r="Y53" s="10"/>
      <c r="Z53" s="10"/>
      <c r="AA53" s="10"/>
      <c r="AB53" s="10"/>
      <c r="AC53" s="690"/>
      <c r="AD53" s="690"/>
      <c r="AE53" s="10"/>
      <c r="AF53" s="10"/>
      <c r="AG53" s="10"/>
      <c r="AH53" s="10"/>
      <c r="AI53" s="10"/>
    </row>
    <row r="54" spans="1:35" s="8" customFormat="1" ht="19">
      <c r="A54" s="10"/>
      <c r="B54" s="10"/>
      <c r="C54" s="17"/>
      <c r="D54" s="17"/>
      <c r="E54" s="10"/>
      <c r="F54" s="10"/>
      <c r="G54" s="10"/>
      <c r="H54" s="10"/>
      <c r="L54" s="20"/>
      <c r="M54" s="10"/>
      <c r="N54" s="10"/>
      <c r="Q54" s="10"/>
      <c r="R54" s="9"/>
      <c r="Y54" s="678"/>
      <c r="Z54" s="686"/>
      <c r="AA54" s="678"/>
      <c r="AB54" s="678"/>
      <c r="AC54" s="687"/>
      <c r="AD54" s="10"/>
      <c r="AE54" s="10"/>
      <c r="AF54" s="10"/>
      <c r="AG54" s="10"/>
      <c r="AH54" s="10"/>
      <c r="AI54" s="10"/>
    </row>
    <row r="55" spans="1:35" s="8" customFormat="1">
      <c r="A55" s="10"/>
      <c r="B55" s="10"/>
      <c r="C55" s="17"/>
      <c r="D55" s="17"/>
      <c r="E55" s="10"/>
      <c r="F55" s="10"/>
      <c r="G55" s="10"/>
      <c r="H55" s="10"/>
      <c r="L55" s="20"/>
      <c r="M55" s="10"/>
      <c r="N55" s="10"/>
      <c r="Q55" s="10"/>
      <c r="R55" s="9"/>
      <c r="Y55" s="10"/>
      <c r="Z55" s="10"/>
      <c r="AA55" s="10"/>
      <c r="AB55" s="10"/>
      <c r="AC55" s="10"/>
      <c r="AD55" s="10"/>
      <c r="AE55" s="10"/>
      <c r="AF55" s="10"/>
      <c r="AG55" s="10"/>
      <c r="AH55" s="10"/>
      <c r="AI55" s="10"/>
    </row>
    <row r="56" spans="1:35" s="8" customFormat="1">
      <c r="A56" s="10"/>
      <c r="B56" s="10"/>
      <c r="C56" s="17"/>
      <c r="D56" s="17"/>
      <c r="E56" s="10"/>
      <c r="F56" s="10"/>
      <c r="G56" s="10"/>
      <c r="H56" s="10"/>
      <c r="L56" s="20"/>
      <c r="M56" s="10"/>
      <c r="N56" s="10"/>
      <c r="Q56" s="10"/>
      <c r="R56" s="9"/>
      <c r="Y56" s="10"/>
      <c r="Z56" s="10"/>
      <c r="AA56" s="10"/>
      <c r="AB56" s="10"/>
      <c r="AC56" s="10"/>
      <c r="AD56" s="10"/>
      <c r="AE56" s="10"/>
      <c r="AF56" s="10"/>
      <c r="AG56" s="10"/>
      <c r="AH56" s="10"/>
      <c r="AI56" s="10"/>
    </row>
    <row r="57" spans="1:35" s="8" customFormat="1">
      <c r="A57" s="10"/>
      <c r="B57" s="10"/>
      <c r="C57" s="17"/>
      <c r="D57" s="17"/>
      <c r="E57" s="10"/>
      <c r="F57" s="10"/>
      <c r="G57" s="10"/>
      <c r="H57" s="10"/>
      <c r="L57" s="20"/>
      <c r="M57" s="10"/>
      <c r="N57" s="10"/>
      <c r="Q57" s="10"/>
      <c r="R57" s="9"/>
      <c r="Y57" s="10"/>
      <c r="Z57" s="10"/>
      <c r="AA57" s="10"/>
      <c r="AB57" s="10"/>
      <c r="AC57" s="10"/>
      <c r="AD57" s="10"/>
      <c r="AE57" s="10"/>
      <c r="AF57" s="10"/>
      <c r="AG57" s="10"/>
      <c r="AH57" s="10"/>
      <c r="AI57" s="10"/>
    </row>
    <row r="58" spans="1:35" s="8" customFormat="1">
      <c r="A58" s="10"/>
      <c r="B58" s="10"/>
      <c r="C58" s="17"/>
      <c r="D58" s="17"/>
      <c r="E58" s="10"/>
      <c r="F58" s="10"/>
      <c r="G58" s="10"/>
      <c r="H58" s="10"/>
      <c r="L58" s="20"/>
      <c r="M58" s="10"/>
      <c r="N58" s="10"/>
      <c r="Q58" s="10"/>
      <c r="R58" s="9"/>
      <c r="Y58" s="10"/>
      <c r="Z58" s="10"/>
      <c r="AA58" s="10"/>
      <c r="AB58" s="10"/>
      <c r="AC58" s="10"/>
      <c r="AD58" s="10"/>
      <c r="AE58" s="10"/>
      <c r="AF58" s="10"/>
      <c r="AG58" s="10"/>
      <c r="AH58" s="10"/>
      <c r="AI58" s="10"/>
    </row>
    <row r="59" spans="1:35" s="8" customFormat="1">
      <c r="A59" s="10"/>
      <c r="B59" s="10"/>
      <c r="C59" s="17"/>
      <c r="D59" s="10" t="s">
        <v>459</v>
      </c>
      <c r="E59" s="10"/>
      <c r="F59" s="10"/>
      <c r="G59" s="10"/>
      <c r="H59" s="10"/>
      <c r="L59" s="20"/>
      <c r="M59" s="10"/>
      <c r="N59" s="10"/>
      <c r="Q59" s="10"/>
      <c r="R59" s="9"/>
      <c r="Y59" s="10"/>
      <c r="Z59" s="10"/>
      <c r="AA59" s="10"/>
      <c r="AB59" s="10"/>
      <c r="AC59" s="10"/>
      <c r="AD59" s="10"/>
      <c r="AE59" s="10"/>
      <c r="AF59" s="10"/>
      <c r="AG59" s="10"/>
      <c r="AH59" s="10"/>
      <c r="AI59" s="10"/>
    </row>
    <row r="60" spans="1:35" s="8" customFormat="1">
      <c r="A60" s="10"/>
      <c r="B60" s="10"/>
      <c r="C60" s="17"/>
      <c r="D60" s="10" t="s">
        <v>462</v>
      </c>
      <c r="E60" s="10"/>
      <c r="F60" s="10"/>
      <c r="G60" s="10"/>
      <c r="H60" s="10"/>
      <c r="L60" s="20"/>
      <c r="M60" s="10"/>
      <c r="N60" s="10"/>
      <c r="Q60" s="10"/>
      <c r="R60" s="9"/>
      <c r="Y60" s="10"/>
      <c r="Z60" s="10"/>
      <c r="AA60" s="10"/>
      <c r="AB60" s="10"/>
      <c r="AC60" s="10"/>
      <c r="AD60" s="10"/>
      <c r="AE60" s="10"/>
      <c r="AF60" s="10"/>
      <c r="AG60" s="10"/>
      <c r="AH60" s="10"/>
      <c r="AI60" s="10"/>
    </row>
    <row r="61" spans="1:35" s="8" customFormat="1">
      <c r="A61" s="10"/>
      <c r="B61" s="10"/>
      <c r="C61" s="17"/>
      <c r="D61" s="427" t="s">
        <v>491</v>
      </c>
      <c r="E61" s="10"/>
      <c r="F61" s="10"/>
      <c r="G61" s="10"/>
      <c r="H61" s="10"/>
      <c r="L61" s="20"/>
      <c r="M61" s="10"/>
      <c r="N61" s="10"/>
      <c r="Q61" s="10"/>
      <c r="R61" s="9"/>
      <c r="Y61" s="10"/>
      <c r="Z61" s="10"/>
      <c r="AA61" s="10"/>
      <c r="AB61" s="10"/>
      <c r="AC61" s="10"/>
      <c r="AD61" s="10"/>
      <c r="AE61" s="10"/>
      <c r="AF61" s="10"/>
      <c r="AG61" s="10"/>
      <c r="AH61" s="10"/>
      <c r="AI61" s="10"/>
    </row>
    <row r="62" spans="1:35" s="8" customFormat="1">
      <c r="A62" s="10"/>
      <c r="B62" s="10"/>
      <c r="C62" s="17"/>
      <c r="D62" s="10"/>
      <c r="E62" s="10"/>
      <c r="F62" s="10"/>
      <c r="G62" s="10"/>
      <c r="H62" s="10"/>
      <c r="L62" s="20"/>
      <c r="M62" s="10"/>
      <c r="N62" s="10"/>
      <c r="Q62" s="10"/>
      <c r="R62" s="9"/>
      <c r="Y62" s="10"/>
      <c r="Z62" s="10"/>
      <c r="AA62" s="10"/>
      <c r="AB62" s="10"/>
      <c r="AC62" s="10"/>
      <c r="AD62" s="10"/>
      <c r="AE62" s="10"/>
      <c r="AF62" s="10"/>
      <c r="AG62" s="10"/>
      <c r="AH62" s="10"/>
      <c r="AI62" s="10"/>
    </row>
    <row r="63" spans="1:35" s="8" customFormat="1">
      <c r="A63" s="10"/>
      <c r="B63" s="10"/>
      <c r="C63" s="17"/>
      <c r="D63" s="10"/>
      <c r="E63" s="10"/>
      <c r="F63" s="10"/>
      <c r="G63" s="10"/>
      <c r="H63" s="10"/>
      <c r="L63" s="20"/>
      <c r="M63" s="10"/>
      <c r="N63" s="10"/>
      <c r="Q63" s="10"/>
      <c r="R63" s="9"/>
      <c r="Y63" s="10"/>
      <c r="Z63" s="10"/>
      <c r="AA63" s="10"/>
      <c r="AB63" s="10"/>
      <c r="AC63" s="10"/>
      <c r="AD63" s="10"/>
      <c r="AE63" s="10"/>
      <c r="AF63" s="10"/>
      <c r="AG63" s="10"/>
      <c r="AH63" s="10"/>
      <c r="AI63" s="10"/>
    </row>
    <row r="64" spans="1:35" s="8" customFormat="1">
      <c r="A64" s="10"/>
      <c r="B64" s="10"/>
      <c r="C64" s="17"/>
      <c r="D64" s="427" t="s">
        <v>489</v>
      </c>
      <c r="E64" s="10"/>
      <c r="F64" s="10"/>
      <c r="G64" s="10"/>
      <c r="H64" s="10"/>
      <c r="L64" s="20"/>
      <c r="M64" s="10"/>
      <c r="N64" s="10"/>
      <c r="Q64" s="10"/>
      <c r="R64" s="9"/>
      <c r="Y64" s="10"/>
      <c r="Z64" s="10"/>
      <c r="AA64" s="10"/>
      <c r="AB64" s="10"/>
      <c r="AC64" s="10"/>
      <c r="AD64" s="10"/>
      <c r="AE64" s="10"/>
      <c r="AF64" s="10"/>
      <c r="AG64" s="10"/>
      <c r="AH64" s="10"/>
      <c r="AI64" s="10"/>
    </row>
    <row r="65" spans="1:35" s="8" customFormat="1">
      <c r="A65" s="10"/>
      <c r="B65" s="10"/>
      <c r="C65" s="17"/>
      <c r="D65" s="427" t="s">
        <v>490</v>
      </c>
      <c r="E65" s="10"/>
      <c r="F65" s="10"/>
      <c r="G65" s="10"/>
      <c r="H65" s="10"/>
      <c r="L65" s="20"/>
      <c r="M65" s="10"/>
      <c r="N65" s="10"/>
      <c r="Q65" s="10"/>
      <c r="R65" s="9"/>
      <c r="Y65" s="10"/>
      <c r="Z65" s="10"/>
      <c r="AA65" s="10"/>
      <c r="AB65" s="10"/>
      <c r="AC65" s="10"/>
      <c r="AD65" s="10"/>
      <c r="AE65" s="10"/>
      <c r="AF65" s="10"/>
      <c r="AG65" s="10"/>
      <c r="AH65" s="10"/>
      <c r="AI65" s="10"/>
    </row>
    <row r="66" spans="1:35" s="8" customFormat="1" ht="18">
      <c r="A66" s="10"/>
      <c r="B66" s="10"/>
      <c r="C66" s="17"/>
      <c r="D66" s="10" t="s">
        <v>492</v>
      </c>
      <c r="E66" s="10"/>
      <c r="F66" s="10"/>
      <c r="G66" s="10"/>
      <c r="H66" s="10"/>
      <c r="L66" s="20"/>
      <c r="M66" s="10"/>
      <c r="N66" s="10"/>
      <c r="Q66" s="10"/>
      <c r="R66" s="9"/>
      <c r="Y66" s="10"/>
      <c r="Z66" s="10"/>
      <c r="AA66" s="10"/>
      <c r="AB66" s="10"/>
      <c r="AC66" s="10"/>
      <c r="AD66" s="10"/>
      <c r="AE66" s="10"/>
      <c r="AF66" s="10"/>
      <c r="AG66" s="10"/>
      <c r="AH66" s="10"/>
      <c r="AI66" s="10"/>
    </row>
    <row r="67" spans="1:35" s="8" customFormat="1">
      <c r="A67" s="10"/>
      <c r="B67" s="10"/>
      <c r="C67" s="17"/>
      <c r="D67" s="10" t="s">
        <v>744</v>
      </c>
      <c r="E67" s="10"/>
      <c r="F67" s="10"/>
      <c r="G67" s="10"/>
      <c r="H67" s="10"/>
      <c r="L67" s="20"/>
      <c r="M67" s="10"/>
      <c r="N67" s="10"/>
      <c r="Q67" s="10"/>
      <c r="R67" s="9"/>
      <c r="Y67" s="10"/>
      <c r="Z67" s="10"/>
      <c r="AA67" s="10"/>
      <c r="AB67" s="10"/>
      <c r="AC67" s="10"/>
      <c r="AD67" s="10"/>
      <c r="AE67" s="10"/>
      <c r="AF67" s="10"/>
      <c r="AG67" s="10"/>
      <c r="AH67" s="10"/>
      <c r="AI67" s="10"/>
    </row>
    <row r="68" spans="1:35" s="8" customFormat="1">
      <c r="A68" s="10"/>
      <c r="B68" s="10"/>
      <c r="C68" s="17"/>
      <c r="D68" s="10"/>
      <c r="E68" s="10"/>
      <c r="F68" s="10"/>
      <c r="G68" s="10"/>
      <c r="H68" s="10"/>
      <c r="L68" s="20"/>
      <c r="M68" s="10"/>
      <c r="N68" s="10"/>
      <c r="Q68" s="10"/>
      <c r="R68" s="9"/>
      <c r="Y68" s="10"/>
      <c r="Z68" s="10"/>
      <c r="AA68" s="10"/>
      <c r="AB68" s="10"/>
      <c r="AC68" s="10"/>
      <c r="AD68" s="10"/>
      <c r="AE68" s="10"/>
      <c r="AF68" s="10"/>
      <c r="AG68" s="10"/>
      <c r="AH68" s="10"/>
      <c r="AI68" s="10"/>
    </row>
    <row r="69" spans="1:35" s="8" customFormat="1">
      <c r="A69" s="10"/>
      <c r="B69" s="10"/>
      <c r="C69" s="17"/>
      <c r="D69" s="10"/>
      <c r="E69" s="10"/>
      <c r="F69" s="10"/>
      <c r="G69" s="10"/>
      <c r="H69" s="10"/>
      <c r="L69" s="20"/>
      <c r="M69" s="10"/>
      <c r="N69" s="10"/>
      <c r="Q69" s="10"/>
      <c r="R69" s="9"/>
      <c r="Y69" s="10"/>
      <c r="Z69" s="10"/>
      <c r="AA69" s="10"/>
      <c r="AB69" s="10"/>
      <c r="AC69" s="10"/>
      <c r="AD69" s="10"/>
      <c r="AE69" s="10"/>
      <c r="AF69" s="10"/>
      <c r="AG69" s="10"/>
      <c r="AH69" s="10"/>
      <c r="AI69" s="10"/>
    </row>
    <row r="70" spans="1:35" s="8" customFormat="1">
      <c r="A70" s="10"/>
      <c r="B70" s="10"/>
      <c r="C70" s="17"/>
      <c r="D70" s="10" t="s">
        <v>460</v>
      </c>
      <c r="E70" s="10"/>
      <c r="F70" s="10"/>
      <c r="G70" s="10"/>
      <c r="H70" s="10"/>
      <c r="L70" s="20"/>
      <c r="M70" s="10"/>
      <c r="N70" s="10"/>
      <c r="Q70" s="10"/>
      <c r="R70" s="9"/>
      <c r="Y70" s="10"/>
      <c r="Z70" s="10"/>
      <c r="AA70" s="10"/>
      <c r="AB70" s="10"/>
      <c r="AC70" s="10"/>
      <c r="AD70" s="10"/>
      <c r="AE70" s="10"/>
      <c r="AF70" s="10"/>
      <c r="AG70" s="10"/>
      <c r="AH70" s="10"/>
      <c r="AI70" s="10"/>
    </row>
    <row r="71" spans="1:35" s="8" customFormat="1">
      <c r="A71" s="10"/>
      <c r="B71" s="10"/>
      <c r="C71" s="17"/>
      <c r="D71" s="692" t="s">
        <v>663</v>
      </c>
      <c r="E71" s="10"/>
      <c r="F71" s="10"/>
      <c r="G71" s="427"/>
      <c r="H71" s="10"/>
      <c r="L71" s="20"/>
      <c r="M71" s="10"/>
      <c r="N71" s="10"/>
      <c r="Q71" s="10"/>
      <c r="R71" s="9"/>
      <c r="Y71" s="10"/>
      <c r="Z71" s="10"/>
      <c r="AA71" s="10"/>
      <c r="AB71" s="10"/>
      <c r="AC71" s="10"/>
      <c r="AD71" s="10"/>
      <c r="AE71" s="10"/>
      <c r="AF71" s="10"/>
      <c r="AG71" s="10"/>
      <c r="AH71" s="10"/>
      <c r="AI71" s="10"/>
    </row>
    <row r="72" spans="1:35" s="8" customFormat="1">
      <c r="A72" s="10"/>
      <c r="B72" s="10"/>
      <c r="C72" s="17"/>
      <c r="D72" s="691" t="s">
        <v>662</v>
      </c>
      <c r="E72" s="10"/>
      <c r="F72" s="10"/>
      <c r="G72" s="10"/>
      <c r="H72" s="10"/>
      <c r="L72" s="20"/>
      <c r="M72" s="10"/>
      <c r="N72" s="10"/>
      <c r="Q72" s="10"/>
      <c r="R72" s="9"/>
      <c r="Y72" s="10"/>
      <c r="Z72" s="10"/>
      <c r="AA72" s="10"/>
      <c r="AB72" s="10"/>
      <c r="AC72" s="10"/>
      <c r="AD72" s="10"/>
      <c r="AE72" s="10"/>
      <c r="AF72" s="10"/>
      <c r="AG72" s="10"/>
      <c r="AH72" s="10"/>
      <c r="AI72" s="10"/>
    </row>
    <row r="73" spans="1:35" s="8" customFormat="1">
      <c r="A73" s="10"/>
      <c r="B73" s="10"/>
      <c r="C73" s="17"/>
      <c r="D73" s="693" t="s">
        <v>664</v>
      </c>
      <c r="E73" s="10"/>
      <c r="F73" s="10"/>
      <c r="G73" s="10"/>
      <c r="H73" s="10"/>
      <c r="L73" s="20"/>
      <c r="M73" s="10"/>
      <c r="N73" s="10"/>
      <c r="Q73" s="10"/>
      <c r="R73" s="9"/>
      <c r="Y73" s="10"/>
      <c r="Z73" s="10"/>
      <c r="AA73" s="10"/>
      <c r="AB73" s="10"/>
      <c r="AC73" s="10"/>
      <c r="AD73" s="10"/>
      <c r="AE73" s="10"/>
      <c r="AF73" s="10"/>
      <c r="AG73" s="10"/>
      <c r="AH73" s="10"/>
      <c r="AI73" s="10"/>
    </row>
    <row r="74" spans="1:35" s="8" customFormat="1">
      <c r="A74" s="10"/>
      <c r="B74" s="10"/>
      <c r="C74" s="17"/>
      <c r="D74" s="10"/>
      <c r="E74" s="10"/>
      <c r="F74" s="10"/>
      <c r="G74" s="10"/>
      <c r="H74" s="10"/>
      <c r="L74" s="20"/>
      <c r="M74" s="10"/>
      <c r="N74" s="10"/>
      <c r="Q74" s="10"/>
      <c r="R74" s="9"/>
      <c r="Y74" s="10"/>
      <c r="Z74" s="10"/>
      <c r="AA74" s="10"/>
      <c r="AB74" s="10"/>
      <c r="AC74" s="10"/>
      <c r="AD74" s="10"/>
      <c r="AE74" s="10"/>
      <c r="AF74" s="10"/>
      <c r="AG74" s="10"/>
      <c r="AH74" s="10"/>
      <c r="AI74" s="10"/>
    </row>
    <row r="75" spans="1:35" s="8" customFormat="1">
      <c r="A75" s="10"/>
      <c r="B75" s="10"/>
      <c r="C75" s="17"/>
      <c r="D75" s="10"/>
      <c r="E75" s="10"/>
      <c r="F75" s="10"/>
      <c r="G75" s="10"/>
      <c r="H75" s="10"/>
      <c r="L75" s="20"/>
      <c r="M75" s="10"/>
      <c r="N75" s="10"/>
      <c r="Q75" s="10"/>
      <c r="R75" s="9"/>
      <c r="Y75" s="10"/>
      <c r="Z75" s="10"/>
      <c r="AA75" s="10"/>
      <c r="AB75" s="10"/>
      <c r="AC75" s="10"/>
      <c r="AD75" s="10"/>
      <c r="AE75" s="10"/>
      <c r="AF75" s="10"/>
      <c r="AG75" s="10"/>
      <c r="AH75" s="10"/>
      <c r="AI75" s="10"/>
    </row>
    <row r="76" spans="1:35" s="8" customFormat="1">
      <c r="A76" s="10"/>
      <c r="B76" s="10"/>
      <c r="C76" s="17"/>
      <c r="D76" s="10" t="s">
        <v>461</v>
      </c>
      <c r="E76" s="10"/>
      <c r="F76" s="10"/>
      <c r="G76" s="10"/>
      <c r="H76" s="10"/>
      <c r="L76" s="20"/>
      <c r="M76" s="10"/>
      <c r="N76" s="10"/>
      <c r="Q76" s="10"/>
      <c r="R76" s="9"/>
      <c r="Y76" s="10"/>
      <c r="Z76" s="10"/>
      <c r="AA76" s="10"/>
      <c r="AB76" s="10"/>
      <c r="AC76" s="10"/>
      <c r="AD76" s="10"/>
      <c r="AE76" s="10"/>
      <c r="AF76" s="10"/>
      <c r="AG76" s="10"/>
      <c r="AH76" s="10"/>
      <c r="AI76" s="10"/>
    </row>
    <row r="77" spans="1:35" s="8" customFormat="1">
      <c r="A77" s="10"/>
      <c r="B77" s="10"/>
      <c r="C77" s="17"/>
      <c r="D77" s="693" t="s">
        <v>666</v>
      </c>
      <c r="E77" s="10"/>
      <c r="F77" s="10"/>
      <c r="G77" s="10"/>
      <c r="H77" s="10"/>
      <c r="L77" s="20"/>
      <c r="M77" s="10"/>
      <c r="N77" s="10"/>
      <c r="Q77" s="10"/>
      <c r="R77" s="9"/>
      <c r="Y77" s="10"/>
      <c r="Z77" s="10"/>
      <c r="AA77" s="10"/>
      <c r="AB77" s="10"/>
      <c r="AC77" s="10"/>
      <c r="AD77" s="10"/>
      <c r="AE77" s="10"/>
      <c r="AF77" s="10"/>
      <c r="AG77" s="10"/>
      <c r="AH77" s="10"/>
      <c r="AI77" s="10"/>
    </row>
    <row r="78" spans="1:35" s="8" customFormat="1">
      <c r="A78" s="10"/>
      <c r="B78" s="10"/>
      <c r="C78" s="17"/>
      <c r="D78" s="10" t="s">
        <v>463</v>
      </c>
      <c r="E78" s="10"/>
      <c r="F78" s="10"/>
      <c r="G78" s="10"/>
      <c r="H78" s="10"/>
      <c r="L78" s="20"/>
      <c r="M78" s="10"/>
      <c r="N78" s="10"/>
      <c r="Q78" s="10"/>
      <c r="R78" s="9"/>
      <c r="Y78" s="10"/>
      <c r="Z78" s="10"/>
      <c r="AA78" s="10"/>
      <c r="AB78" s="10"/>
      <c r="AC78" s="10"/>
      <c r="AD78" s="10"/>
      <c r="AE78" s="10"/>
      <c r="AF78" s="10"/>
      <c r="AG78" s="10"/>
      <c r="AH78" s="10"/>
      <c r="AI78" s="10"/>
    </row>
    <row r="79" spans="1:35" s="8" customFormat="1" ht="18">
      <c r="A79" s="10"/>
      <c r="B79" s="10"/>
      <c r="C79" s="17"/>
      <c r="D79" s="694" t="s">
        <v>665</v>
      </c>
      <c r="E79" s="10"/>
      <c r="F79" s="10"/>
      <c r="G79" s="10"/>
      <c r="H79" s="10"/>
      <c r="L79" s="20"/>
      <c r="M79" s="10"/>
      <c r="N79" s="10"/>
      <c r="Q79" s="10"/>
      <c r="R79" s="9"/>
      <c r="Y79" s="10"/>
      <c r="Z79" s="10"/>
      <c r="AA79" s="10"/>
      <c r="AB79" s="10"/>
      <c r="AC79" s="10"/>
      <c r="AD79" s="10"/>
      <c r="AE79" s="10"/>
      <c r="AF79" s="10"/>
      <c r="AG79" s="10"/>
      <c r="AH79" s="10"/>
      <c r="AI79" s="10"/>
    </row>
    <row r="80" spans="1:35" s="8" customFormat="1">
      <c r="A80" s="10"/>
      <c r="B80" s="10"/>
      <c r="C80" s="17"/>
      <c r="D80" s="933" t="s">
        <v>743</v>
      </c>
      <c r="E80" s="10"/>
      <c r="F80" s="10"/>
      <c r="G80" s="10"/>
      <c r="H80" s="10"/>
      <c r="L80" s="20"/>
      <c r="M80" s="10"/>
      <c r="N80" s="10"/>
      <c r="Q80" s="10"/>
      <c r="R80" s="9"/>
      <c r="Y80" s="10"/>
      <c r="Z80" s="10"/>
      <c r="AA80" s="10"/>
      <c r="AB80" s="10"/>
      <c r="AC80" s="10"/>
      <c r="AD80" s="10"/>
      <c r="AE80" s="10"/>
      <c r="AF80" s="10"/>
      <c r="AG80" s="10"/>
      <c r="AH80" s="10"/>
      <c r="AI80" s="10"/>
    </row>
    <row r="81" spans="1:35" s="8" customFormat="1">
      <c r="A81" s="10"/>
      <c r="B81" s="10"/>
      <c r="C81" s="17"/>
      <c r="D81" s="17"/>
      <c r="E81" s="10"/>
      <c r="F81" s="10"/>
      <c r="G81" s="10"/>
      <c r="H81" s="10"/>
      <c r="L81" s="20"/>
      <c r="M81" s="10"/>
      <c r="N81" s="10"/>
      <c r="Q81" s="10"/>
      <c r="R81" s="9"/>
      <c r="Y81" s="10"/>
      <c r="Z81" s="10"/>
      <c r="AA81" s="10"/>
      <c r="AB81" s="10"/>
      <c r="AC81" s="10"/>
      <c r="AD81" s="10"/>
      <c r="AE81" s="10"/>
      <c r="AF81" s="10"/>
      <c r="AG81" s="10"/>
      <c r="AH81" s="10"/>
      <c r="AI81" s="10"/>
    </row>
    <row r="82" spans="1:35" s="8" customFormat="1">
      <c r="A82" s="10"/>
      <c r="B82" s="10"/>
      <c r="C82" s="17"/>
      <c r="D82" s="17"/>
      <c r="E82" s="10"/>
      <c r="F82" s="10"/>
      <c r="G82" s="10"/>
      <c r="H82" s="10"/>
      <c r="L82" s="20"/>
      <c r="M82" s="10"/>
      <c r="N82" s="10"/>
      <c r="Q82" s="10"/>
      <c r="R82" s="9"/>
      <c r="Y82" s="10"/>
      <c r="Z82" s="10"/>
      <c r="AA82" s="10"/>
      <c r="AB82" s="10"/>
      <c r="AC82" s="10"/>
      <c r="AD82" s="10"/>
      <c r="AE82" s="10"/>
      <c r="AF82" s="10"/>
      <c r="AG82" s="10"/>
      <c r="AH82" s="10"/>
      <c r="AI82" s="10"/>
    </row>
    <row r="83" spans="1:35" s="8" customFormat="1">
      <c r="A83" s="10"/>
      <c r="B83" s="10"/>
      <c r="C83" s="17"/>
      <c r="D83" s="17"/>
      <c r="E83" s="10"/>
      <c r="F83" s="10"/>
      <c r="G83" s="10"/>
      <c r="H83" s="10"/>
      <c r="L83" s="20"/>
      <c r="M83" s="10"/>
      <c r="N83" s="10"/>
      <c r="Q83" s="10"/>
      <c r="R83" s="9"/>
      <c r="Y83" s="10"/>
      <c r="Z83" s="10"/>
      <c r="AA83" s="10"/>
      <c r="AB83" s="10"/>
      <c r="AC83" s="10"/>
      <c r="AD83" s="10"/>
      <c r="AE83" s="10"/>
      <c r="AF83" s="10"/>
      <c r="AG83" s="10"/>
      <c r="AH83" s="10"/>
      <c r="AI83" s="10"/>
    </row>
    <row r="84" spans="1:35" s="8" customFormat="1">
      <c r="A84" s="10"/>
      <c r="B84" s="10"/>
      <c r="C84" s="17"/>
      <c r="D84" s="17"/>
      <c r="E84" s="10"/>
      <c r="F84" s="10"/>
      <c r="G84" s="10"/>
      <c r="H84" s="10"/>
      <c r="L84" s="20"/>
      <c r="M84" s="10"/>
      <c r="N84" s="10"/>
      <c r="Q84" s="10"/>
      <c r="R84" s="9"/>
      <c r="Y84" s="10"/>
      <c r="Z84" s="10"/>
      <c r="AA84" s="10"/>
      <c r="AB84" s="10"/>
      <c r="AC84" s="10"/>
      <c r="AD84" s="10"/>
      <c r="AE84" s="10"/>
      <c r="AF84" s="10"/>
      <c r="AG84" s="10"/>
      <c r="AH84" s="10"/>
      <c r="AI84" s="10"/>
    </row>
    <row r="85" spans="1:35" s="8" customFormat="1">
      <c r="A85" s="10"/>
      <c r="B85" s="10"/>
      <c r="C85" s="17"/>
      <c r="D85" s="17"/>
      <c r="E85" s="10"/>
      <c r="F85" s="10"/>
      <c r="G85" s="10"/>
      <c r="H85" s="10"/>
      <c r="L85" s="20"/>
      <c r="M85" s="10"/>
      <c r="N85" s="10"/>
      <c r="Q85" s="10"/>
      <c r="R85" s="9"/>
      <c r="Y85" s="10"/>
      <c r="Z85" s="10"/>
      <c r="AA85" s="10"/>
      <c r="AB85" s="10"/>
      <c r="AC85" s="10"/>
      <c r="AD85" s="10"/>
      <c r="AE85" s="10"/>
      <c r="AF85" s="10"/>
      <c r="AG85" s="10"/>
      <c r="AH85" s="10"/>
      <c r="AI85" s="10"/>
    </row>
    <row r="86" spans="1:35" s="8" customFormat="1">
      <c r="A86" s="10"/>
      <c r="B86" s="10"/>
      <c r="C86" s="17"/>
      <c r="D86" s="17"/>
      <c r="E86" s="10"/>
      <c r="F86" s="10"/>
      <c r="G86" s="10"/>
      <c r="H86" s="10"/>
      <c r="L86" s="20"/>
      <c r="M86" s="10"/>
      <c r="N86" s="10"/>
      <c r="Q86" s="10"/>
      <c r="R86" s="9"/>
      <c r="Y86" s="10"/>
      <c r="Z86" s="10"/>
      <c r="AA86" s="10"/>
      <c r="AB86" s="10"/>
      <c r="AC86" s="10"/>
      <c r="AD86" s="10"/>
      <c r="AE86" s="10"/>
      <c r="AF86" s="10"/>
      <c r="AG86" s="10"/>
      <c r="AH86" s="10"/>
      <c r="AI86" s="10"/>
    </row>
    <row r="87" spans="1:35" s="8" customFormat="1">
      <c r="A87" s="10"/>
      <c r="B87" s="10"/>
      <c r="C87" s="17"/>
      <c r="D87" s="17"/>
      <c r="E87" s="10"/>
      <c r="F87" s="10"/>
      <c r="G87" s="10"/>
      <c r="H87" s="10"/>
      <c r="L87" s="20"/>
      <c r="M87" s="10"/>
      <c r="N87" s="10"/>
      <c r="Q87" s="10"/>
      <c r="R87" s="9"/>
      <c r="Y87" s="10"/>
      <c r="Z87" s="10"/>
      <c r="AA87" s="10"/>
      <c r="AB87" s="10"/>
      <c r="AC87" s="10"/>
      <c r="AD87" s="10"/>
      <c r="AE87" s="10"/>
      <c r="AF87" s="10"/>
      <c r="AG87" s="10"/>
      <c r="AH87" s="10"/>
      <c r="AI87" s="10"/>
    </row>
    <row r="88" spans="1:35" s="8" customFormat="1">
      <c r="A88" s="10"/>
      <c r="B88" s="10"/>
      <c r="C88" s="17"/>
      <c r="D88" s="17"/>
      <c r="E88" s="10"/>
      <c r="F88" s="10"/>
      <c r="G88" s="10"/>
      <c r="H88" s="10"/>
      <c r="L88" s="20"/>
      <c r="M88" s="10"/>
      <c r="N88" s="10"/>
      <c r="Q88" s="10"/>
      <c r="R88" s="9"/>
      <c r="Y88" s="10"/>
      <c r="Z88" s="10"/>
      <c r="AA88" s="10"/>
      <c r="AB88" s="10"/>
      <c r="AC88" s="10"/>
      <c r="AD88" s="10"/>
      <c r="AE88" s="10"/>
      <c r="AF88" s="10"/>
      <c r="AG88" s="10"/>
      <c r="AH88" s="10"/>
      <c r="AI88" s="10"/>
    </row>
    <row r="89" spans="1:35" s="8" customFormat="1">
      <c r="A89" s="10"/>
      <c r="B89" s="10"/>
      <c r="C89" s="17"/>
      <c r="D89" s="17"/>
      <c r="E89" s="10"/>
      <c r="F89" s="10"/>
      <c r="G89" s="10"/>
      <c r="H89" s="10"/>
      <c r="L89" s="20"/>
      <c r="M89" s="10"/>
      <c r="N89" s="10"/>
      <c r="Q89" s="10"/>
      <c r="R89" s="9"/>
      <c r="Y89" s="10"/>
      <c r="Z89" s="10"/>
      <c r="AA89" s="10"/>
      <c r="AB89" s="10"/>
      <c r="AC89" s="10"/>
      <c r="AD89" s="10"/>
      <c r="AE89" s="10"/>
      <c r="AF89" s="10"/>
      <c r="AG89" s="10"/>
      <c r="AH89" s="10"/>
      <c r="AI89" s="10"/>
    </row>
    <row r="90" spans="1:35" s="8" customFormat="1">
      <c r="A90" s="10"/>
      <c r="B90" s="10"/>
      <c r="C90" s="17"/>
      <c r="D90" s="17"/>
      <c r="E90" s="10"/>
      <c r="F90" s="10"/>
      <c r="G90" s="10"/>
      <c r="H90" s="10"/>
      <c r="L90" s="20"/>
      <c r="M90" s="10"/>
      <c r="N90" s="10"/>
      <c r="Q90" s="10"/>
      <c r="R90" s="9"/>
      <c r="Y90" s="10"/>
      <c r="Z90" s="10"/>
      <c r="AA90" s="10"/>
      <c r="AB90" s="10"/>
      <c r="AC90" s="10"/>
      <c r="AD90" s="10"/>
      <c r="AE90" s="10"/>
      <c r="AF90" s="10"/>
      <c r="AG90" s="10"/>
      <c r="AH90" s="10"/>
      <c r="AI90" s="10"/>
    </row>
    <row r="91" spans="1:35" s="8" customFormat="1">
      <c r="A91" s="10"/>
      <c r="B91" s="10"/>
      <c r="C91" s="17"/>
      <c r="D91" s="17"/>
      <c r="E91" s="10"/>
      <c r="F91" s="10"/>
      <c r="G91" s="10"/>
      <c r="H91" s="10"/>
      <c r="L91" s="20"/>
      <c r="M91" s="10"/>
      <c r="N91" s="10"/>
      <c r="Q91" s="10"/>
      <c r="R91" s="9"/>
      <c r="Y91" s="10"/>
      <c r="Z91" s="10"/>
      <c r="AA91" s="10"/>
      <c r="AB91" s="10"/>
      <c r="AC91" s="10"/>
      <c r="AD91" s="10"/>
      <c r="AE91" s="10"/>
      <c r="AF91" s="10"/>
      <c r="AG91" s="10"/>
      <c r="AH91" s="10"/>
      <c r="AI91" s="10"/>
    </row>
    <row r="92" spans="1:35" s="8" customFormat="1">
      <c r="A92" s="10"/>
      <c r="B92" s="10"/>
      <c r="C92" s="17"/>
      <c r="D92" s="17"/>
      <c r="E92" s="10"/>
      <c r="F92" s="10"/>
      <c r="G92" s="10"/>
      <c r="H92" s="10"/>
      <c r="L92" s="20"/>
      <c r="M92" s="10"/>
      <c r="N92" s="10"/>
      <c r="Q92" s="10"/>
      <c r="R92" s="9"/>
      <c r="Y92" s="10"/>
      <c r="Z92" s="10"/>
      <c r="AA92" s="10"/>
      <c r="AB92" s="10"/>
      <c r="AC92" s="10"/>
      <c r="AD92" s="10"/>
      <c r="AE92" s="10"/>
      <c r="AF92" s="10"/>
      <c r="AG92" s="10"/>
      <c r="AH92" s="10"/>
      <c r="AI92" s="10"/>
    </row>
    <row r="93" spans="1:35" s="8" customFormat="1">
      <c r="A93" s="10"/>
      <c r="B93" s="10"/>
      <c r="C93" s="17"/>
      <c r="D93" s="17"/>
      <c r="E93" s="10"/>
      <c r="F93" s="10"/>
      <c r="G93" s="10"/>
      <c r="H93" s="10"/>
      <c r="L93" s="20"/>
      <c r="M93" s="10"/>
      <c r="N93" s="10"/>
      <c r="Q93" s="10"/>
      <c r="R93" s="9"/>
      <c r="Y93" s="10"/>
      <c r="Z93" s="10"/>
      <c r="AA93" s="10"/>
      <c r="AB93" s="10"/>
      <c r="AC93" s="10"/>
      <c r="AD93" s="10"/>
      <c r="AE93" s="10"/>
      <c r="AF93" s="10"/>
      <c r="AG93" s="10"/>
      <c r="AH93" s="10"/>
      <c r="AI93" s="10"/>
    </row>
    <row r="94" spans="1:35" s="8" customFormat="1">
      <c r="A94" s="10"/>
      <c r="B94" s="10"/>
      <c r="C94" s="17"/>
      <c r="D94" s="17"/>
      <c r="E94" s="10"/>
      <c r="F94" s="10"/>
      <c r="G94" s="10"/>
      <c r="H94" s="10"/>
      <c r="L94" s="20"/>
      <c r="M94" s="10"/>
      <c r="N94" s="10"/>
      <c r="Q94" s="10"/>
      <c r="R94" s="9"/>
      <c r="Y94" s="10"/>
      <c r="Z94" s="10"/>
      <c r="AA94" s="10"/>
      <c r="AB94" s="10"/>
      <c r="AC94" s="10"/>
      <c r="AD94" s="10"/>
      <c r="AE94" s="10"/>
      <c r="AF94" s="10"/>
      <c r="AG94" s="10"/>
      <c r="AH94" s="10"/>
      <c r="AI94" s="10"/>
    </row>
    <row r="95" spans="1:35" s="8" customFormat="1">
      <c r="A95" s="10"/>
      <c r="B95" s="10"/>
      <c r="C95" s="17"/>
      <c r="D95" s="17"/>
      <c r="E95" s="10"/>
      <c r="F95" s="10"/>
      <c r="G95" s="10"/>
      <c r="H95" s="10"/>
      <c r="L95" s="20"/>
      <c r="M95" s="10"/>
      <c r="N95" s="10"/>
      <c r="Q95" s="10"/>
      <c r="R95" s="9"/>
      <c r="Y95" s="10"/>
      <c r="Z95" s="10"/>
      <c r="AA95" s="10"/>
      <c r="AB95" s="10"/>
      <c r="AC95" s="10"/>
      <c r="AD95" s="10"/>
      <c r="AE95" s="10"/>
      <c r="AF95" s="10"/>
      <c r="AG95" s="10"/>
      <c r="AH95" s="10"/>
      <c r="AI95" s="10"/>
    </row>
    <row r="96" spans="1:35" s="8" customFormat="1">
      <c r="A96" s="10"/>
      <c r="B96" s="10"/>
      <c r="C96" s="17"/>
      <c r="D96" s="17"/>
      <c r="E96" s="10"/>
      <c r="F96" s="10"/>
      <c r="G96" s="10"/>
      <c r="H96" s="10"/>
      <c r="L96" s="20"/>
      <c r="M96" s="10"/>
      <c r="N96" s="10"/>
      <c r="Q96" s="10"/>
      <c r="R96" s="9"/>
      <c r="Y96" s="10"/>
      <c r="Z96" s="10"/>
      <c r="AA96" s="10"/>
      <c r="AB96" s="10"/>
      <c r="AC96" s="10"/>
      <c r="AD96" s="10"/>
      <c r="AE96" s="10"/>
      <c r="AF96" s="10"/>
      <c r="AG96" s="10"/>
      <c r="AH96" s="10"/>
      <c r="AI96" s="10"/>
    </row>
    <row r="97" spans="1:36" s="8" customFormat="1">
      <c r="A97" s="10"/>
      <c r="B97" s="10"/>
      <c r="C97" s="17"/>
      <c r="D97" s="17"/>
      <c r="E97" s="10"/>
      <c r="F97" s="10"/>
      <c r="G97" s="10"/>
      <c r="H97" s="10"/>
      <c r="L97" s="20"/>
      <c r="M97" s="10"/>
      <c r="N97" s="10"/>
      <c r="Q97" s="10"/>
      <c r="R97" s="9"/>
      <c r="Y97" s="10"/>
      <c r="Z97" s="10"/>
      <c r="AA97" s="10"/>
      <c r="AB97" s="10"/>
      <c r="AC97" s="10"/>
      <c r="AD97" s="10"/>
      <c r="AE97" s="10"/>
      <c r="AF97" s="10"/>
      <c r="AG97" s="10"/>
      <c r="AH97" s="10"/>
      <c r="AI97" s="10"/>
    </row>
    <row r="98" spans="1:36" s="8" customFormat="1">
      <c r="A98" s="10"/>
      <c r="B98" s="10"/>
      <c r="C98" s="17"/>
      <c r="D98" s="17"/>
      <c r="E98" s="10"/>
      <c r="F98" s="10"/>
      <c r="G98" s="10"/>
      <c r="H98" s="10"/>
      <c r="L98" s="20"/>
      <c r="M98" s="10"/>
      <c r="N98" s="10"/>
      <c r="Q98" s="10"/>
      <c r="R98" s="9"/>
      <c r="Y98" s="10"/>
      <c r="Z98" s="10"/>
      <c r="AA98" s="10"/>
      <c r="AB98" s="10"/>
      <c r="AC98" s="10"/>
      <c r="AD98" s="10"/>
      <c r="AE98" s="10"/>
      <c r="AF98" s="10"/>
      <c r="AG98" s="10"/>
      <c r="AH98" s="10"/>
      <c r="AI98" s="10"/>
    </row>
    <row r="99" spans="1:36" s="8" customFormat="1">
      <c r="A99" s="10"/>
      <c r="B99" s="10"/>
      <c r="C99" s="17"/>
      <c r="D99" s="17"/>
      <c r="E99" s="10"/>
      <c r="F99" s="10"/>
      <c r="G99" s="10"/>
      <c r="H99" s="10"/>
      <c r="L99" s="20"/>
      <c r="M99" s="10"/>
      <c r="N99" s="10"/>
      <c r="Q99" s="10"/>
      <c r="R99" s="9"/>
      <c r="Y99" s="10"/>
      <c r="Z99" s="10"/>
      <c r="AA99" s="10"/>
      <c r="AB99" s="10"/>
      <c r="AC99" s="10"/>
      <c r="AD99" s="10"/>
      <c r="AE99" s="10"/>
      <c r="AF99" s="10"/>
      <c r="AG99" s="10"/>
      <c r="AH99" s="10"/>
      <c r="AI99" s="10"/>
    </row>
    <row r="100" spans="1:36" s="8" customFormat="1">
      <c r="A100" s="10"/>
      <c r="B100" s="10"/>
      <c r="C100" s="17"/>
      <c r="D100" s="17"/>
      <c r="E100" s="10"/>
      <c r="F100" s="10"/>
      <c r="G100" s="10"/>
      <c r="H100" s="10"/>
      <c r="L100" s="20"/>
      <c r="M100" s="10"/>
      <c r="N100" s="10"/>
      <c r="Q100" s="10"/>
      <c r="R100" s="9"/>
      <c r="Y100" s="10"/>
      <c r="Z100" s="10"/>
      <c r="AA100" s="10"/>
      <c r="AB100" s="10"/>
      <c r="AC100" s="10"/>
      <c r="AD100" s="10"/>
      <c r="AE100" s="10"/>
      <c r="AF100" s="10"/>
      <c r="AG100" s="10"/>
      <c r="AH100" s="10"/>
      <c r="AI100" s="10"/>
    </row>
    <row r="101" spans="1:36" s="8" customFormat="1">
      <c r="A101" s="10"/>
      <c r="B101" s="10"/>
      <c r="C101" s="17"/>
      <c r="D101" s="17"/>
      <c r="E101" s="10"/>
      <c r="F101" s="10"/>
      <c r="G101" s="10"/>
      <c r="H101" s="10"/>
      <c r="L101" s="20"/>
      <c r="M101" s="10"/>
      <c r="N101" s="10"/>
      <c r="Q101" s="10"/>
      <c r="R101" s="9"/>
      <c r="Y101" s="10"/>
      <c r="Z101" s="10"/>
      <c r="AA101" s="10"/>
      <c r="AB101" s="10"/>
      <c r="AC101" s="10"/>
      <c r="AD101" s="10"/>
      <c r="AE101" s="10"/>
      <c r="AF101" s="10"/>
      <c r="AG101" s="10"/>
      <c r="AH101" s="10"/>
      <c r="AI101" s="10"/>
    </row>
    <row r="102" spans="1:36" s="8" customFormat="1">
      <c r="A102" s="10"/>
      <c r="B102" s="10"/>
      <c r="C102" s="17"/>
      <c r="D102" s="17"/>
      <c r="E102" s="10"/>
      <c r="F102" s="10"/>
      <c r="G102" s="10"/>
      <c r="H102" s="10"/>
      <c r="L102" s="20"/>
      <c r="M102" s="10"/>
      <c r="N102" s="10"/>
      <c r="Q102" s="10"/>
      <c r="R102" s="9"/>
      <c r="Y102" s="10"/>
      <c r="Z102" s="10"/>
      <c r="AA102" s="10"/>
      <c r="AB102" s="10"/>
      <c r="AC102" s="10"/>
      <c r="AD102" s="10"/>
      <c r="AE102" s="10"/>
      <c r="AF102" s="10"/>
      <c r="AG102" s="10"/>
      <c r="AH102" s="10"/>
      <c r="AI102" s="10"/>
    </row>
    <row r="103" spans="1:36" s="8" customFormat="1">
      <c r="A103" s="10"/>
      <c r="B103" s="10"/>
      <c r="C103" s="17"/>
      <c r="D103" s="17"/>
      <c r="E103" s="10"/>
      <c r="F103" s="10"/>
      <c r="G103" s="10"/>
      <c r="H103" s="10"/>
      <c r="L103" s="20"/>
      <c r="M103" s="10"/>
      <c r="N103" s="10"/>
      <c r="Q103" s="10"/>
      <c r="R103" s="9"/>
      <c r="Y103" s="10"/>
      <c r="Z103" s="10"/>
      <c r="AA103" s="10"/>
      <c r="AB103" s="10"/>
      <c r="AC103" s="10"/>
      <c r="AD103" s="10"/>
      <c r="AE103" s="10"/>
      <c r="AF103" s="10"/>
      <c r="AG103" s="10"/>
      <c r="AH103" s="10"/>
      <c r="AI103" s="10"/>
    </row>
    <row r="104" spans="1:36" s="8" customFormat="1">
      <c r="A104" s="10"/>
      <c r="B104" s="10"/>
      <c r="C104" s="17"/>
      <c r="D104" s="17"/>
      <c r="E104" s="10"/>
      <c r="F104" s="10"/>
      <c r="G104" s="10"/>
      <c r="H104" s="10"/>
      <c r="L104" s="20"/>
      <c r="M104" s="10"/>
      <c r="N104" s="10"/>
      <c r="Q104" s="10"/>
      <c r="R104" s="9"/>
      <c r="Y104" s="10"/>
      <c r="Z104" s="10"/>
      <c r="AA104" s="10"/>
      <c r="AB104" s="10"/>
      <c r="AC104" s="10"/>
      <c r="AD104" s="10"/>
      <c r="AE104" s="10"/>
      <c r="AF104" s="10"/>
      <c r="AG104" s="10"/>
      <c r="AH104" s="10"/>
      <c r="AI104" s="10"/>
    </row>
    <row r="105" spans="1:36" s="8" customFormat="1">
      <c r="A105" s="10"/>
      <c r="B105" s="10"/>
      <c r="C105" s="17"/>
      <c r="D105" s="17"/>
      <c r="E105" s="10"/>
      <c r="F105" s="10"/>
      <c r="G105" s="10"/>
      <c r="H105" s="10"/>
      <c r="L105" s="20"/>
      <c r="M105" s="10"/>
      <c r="N105" s="10"/>
      <c r="Q105" s="10"/>
      <c r="R105" s="9"/>
      <c r="Y105" s="10"/>
      <c r="Z105" s="10"/>
      <c r="AA105" s="10"/>
      <c r="AB105" s="10"/>
      <c r="AC105" s="10"/>
      <c r="AD105" s="10"/>
      <c r="AE105" s="10"/>
      <c r="AF105" s="10"/>
      <c r="AG105" s="10"/>
      <c r="AH105" s="10"/>
      <c r="AI105" s="10"/>
    </row>
    <row r="106" spans="1:36" s="8" customFormat="1">
      <c r="A106" s="10"/>
      <c r="B106" s="10"/>
      <c r="C106" s="17"/>
      <c r="D106" s="17"/>
      <c r="E106" s="10"/>
      <c r="F106" s="10"/>
      <c r="G106" s="10"/>
      <c r="H106" s="10"/>
      <c r="L106" s="20"/>
      <c r="M106" s="10"/>
      <c r="N106" s="10"/>
      <c r="Q106" s="10"/>
      <c r="R106" s="9"/>
      <c r="Y106" s="10"/>
      <c r="Z106" s="10"/>
      <c r="AA106" s="10"/>
      <c r="AB106" s="10"/>
      <c r="AC106" s="10"/>
      <c r="AD106" s="10"/>
      <c r="AE106" s="10"/>
      <c r="AF106" s="10"/>
      <c r="AG106" s="10"/>
      <c r="AH106" s="10"/>
      <c r="AI106" s="10"/>
    </row>
    <row r="107" spans="1:36" s="8" customFormat="1">
      <c r="A107" s="10"/>
      <c r="B107" s="10"/>
      <c r="C107" s="17"/>
      <c r="D107" s="17"/>
      <c r="E107" s="10"/>
      <c r="F107" s="10"/>
      <c r="G107" s="10"/>
      <c r="H107" s="10"/>
      <c r="L107" s="20"/>
      <c r="M107" s="10"/>
      <c r="N107" s="10"/>
      <c r="Q107" s="10"/>
      <c r="R107" s="9"/>
      <c r="Y107" s="10"/>
      <c r="Z107" s="10"/>
      <c r="AA107" s="10"/>
      <c r="AB107" s="10"/>
      <c r="AC107" s="10"/>
      <c r="AD107" s="10"/>
      <c r="AE107" s="10"/>
      <c r="AF107" s="10"/>
      <c r="AG107" s="10"/>
      <c r="AH107" s="10"/>
      <c r="AI107" s="10"/>
    </row>
    <row r="108" spans="1:36" s="8" customFormat="1">
      <c r="A108" s="10"/>
      <c r="B108" s="10"/>
      <c r="C108" s="17"/>
      <c r="D108" s="17"/>
      <c r="E108" s="10"/>
      <c r="F108" s="10"/>
      <c r="G108" s="10"/>
      <c r="H108" s="10"/>
      <c r="L108" s="20"/>
      <c r="M108" s="10"/>
      <c r="N108" s="10"/>
      <c r="Q108" s="10"/>
      <c r="R108" s="10"/>
      <c r="Y108" s="10"/>
      <c r="Z108" s="10"/>
      <c r="AA108" s="10"/>
      <c r="AB108" s="10"/>
      <c r="AC108" s="10"/>
      <c r="AD108" s="10"/>
      <c r="AE108" s="10"/>
      <c r="AF108" s="10"/>
      <c r="AG108" s="10"/>
      <c r="AH108" s="10"/>
      <c r="AI108" s="10"/>
      <c r="AJ108" s="10"/>
    </row>
  </sheetData>
  <sortState xmlns:xlrd2="http://schemas.microsoft.com/office/spreadsheetml/2017/richdata2" ref="C3:S33">
    <sortCondition ref="N3:N33"/>
    <sortCondition ref="J3:J33"/>
  </sortState>
  <phoneticPr fontId="61"/>
  <dataValidations count="1">
    <dataValidation type="list" allowBlank="1" showInputMessage="1" showErrorMessage="1" sqref="B37:B40 B3:B35 C3:D44" xr:uid="{E7930C94-894E-4F9E-9BA6-7EFA25B4951C}">
      <formula1>"会員,NEW-1,NEW-2,GUEST"</formula1>
    </dataValidation>
  </dataValidations>
  <printOptions gridLines="1"/>
  <pageMargins left="0.25" right="0.25" top="0.75" bottom="0.75" header="0.3" footer="0.3"/>
  <pageSetup scale="41"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2023年間集計</vt:lpstr>
      <vt:lpstr>4月修正</vt:lpstr>
      <vt:lpstr>4月</vt:lpstr>
      <vt:lpstr>４月度組み合わせ</vt:lpstr>
      <vt:lpstr>5月</vt:lpstr>
      <vt:lpstr>5月度組み合わせ</vt:lpstr>
      <vt:lpstr>6月</vt:lpstr>
      <vt:lpstr>6月度組み合わせ</vt:lpstr>
      <vt:lpstr>7月</vt:lpstr>
      <vt:lpstr>7月度組み合わせ</vt:lpstr>
      <vt:lpstr>8月</vt:lpstr>
      <vt:lpstr>8月度組み合わせ</vt:lpstr>
      <vt:lpstr>9月</vt:lpstr>
      <vt:lpstr>10月度組み合わせ</vt:lpstr>
      <vt:lpstr>９月度組み合わせ</vt:lpstr>
      <vt:lpstr>10月</vt:lpstr>
      <vt:lpstr>'10月'!Print_Area</vt:lpstr>
      <vt:lpstr>'10月度組み合わせ'!Print_Area</vt:lpstr>
      <vt:lpstr>'4月'!Print_Area</vt:lpstr>
      <vt:lpstr>'4月修正'!Print_Area</vt:lpstr>
      <vt:lpstr>'４月度組み合わせ'!Print_Area</vt:lpstr>
      <vt:lpstr>'5月'!Print_Area</vt:lpstr>
      <vt:lpstr>'5月度組み合わせ'!Print_Area</vt:lpstr>
      <vt:lpstr>'6月'!Print_Area</vt:lpstr>
      <vt:lpstr>'6月度組み合わせ'!Print_Area</vt:lpstr>
      <vt:lpstr>'7月'!Print_Area</vt:lpstr>
      <vt:lpstr>'7月度組み合わせ'!Print_Area</vt:lpstr>
      <vt:lpstr>'8月'!Print_Area</vt:lpstr>
      <vt:lpstr>'8月度組み合わせ'!Print_Area</vt:lpstr>
      <vt:lpstr>'9月'!Print_Area</vt:lpstr>
      <vt:lpstr>'９月度組み合わせ'!Print_Area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Koji Watanabe</dc:creator>
  <cp:lastModifiedBy>Ikuma Saito</cp:lastModifiedBy>
  <cp:lastPrinted>2020-08-19T18:04:08Z</cp:lastPrinted>
  <dcterms:created xsi:type="dcterms:W3CDTF">2014-05-08T19:29:22Z</dcterms:created>
  <dcterms:modified xsi:type="dcterms:W3CDTF">2023-10-09T12:57:13Z</dcterms:modified>
</cp:coreProperties>
</file>